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2\1T22\Pacote Divulgação\"/>
    </mc:Choice>
  </mc:AlternateContent>
  <xr:revisionPtr revIDLastSave="0" documentId="8_{74A1D03F-9ED3-4EDE-B3E4-00782BC0062C}" xr6:coauthVersionLast="47" xr6:coauthVersionMax="47" xr10:uidLastSave="{00000000-0000-0000-0000-000000000000}"/>
  <bookViews>
    <workbookView xWindow="22932" yWindow="1332" windowWidth="23256" windowHeight="12576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DFC Price" sheetId="18" state="hidden" r:id="rId5"/>
    <sheet name="Balanço Patrimonial" sheetId="3" r:id="rId6"/>
    <sheet name="Fluxo de caixa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_1524GLO">[1]perfil_fx_Hor!$T$10:$T$24</definedName>
    <definedName name="_214GLO">[1]perfil_fx_Hor!$N$10:$N$24</definedName>
    <definedName name="_2539GLO">[1]perfil_fx_Hor!$U$10:$U$24</definedName>
    <definedName name="_40GLO">[1]perfil_fx_Hor!$V$10:$V$24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[1]menu!$J$2:$J$13</definedName>
    <definedName name="_MES2">[1]menu!$K$3:$K$13</definedName>
    <definedName name="_MES3">[1]menu!$L$2:$L$13</definedName>
    <definedName name="_MES4">[1]menu!$M$2:$M$13</definedName>
    <definedName name="_MES5">[1]menu!$N$2:$N$13</definedName>
    <definedName name="_MES6">[1]menu!$O$2:$O$13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'[2]Ficha Técnica'!$A$12:$B$134</definedName>
    <definedName name="aas">#REF!</definedName>
    <definedName name="AB">#REF!</definedName>
    <definedName name="ABGLO">[3]perfil_fx_Hor!$P$10:$P$24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'[4]Resumo - Por Categoria'!$O$26</definedName>
    <definedName name="ana">[0]!_p1</definedName>
    <definedName name="Andina">'[5]FLOWCHART-02'!#REF!</definedName>
    <definedName name="AndreBiagi">'[5]FLOWCHART-02'!#REF!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'Balanço Patrimonial'!$A$2:$H$67</definedName>
    <definedName name="_xlnm.Print_Area" localSheetId="3">DRE!$A$2:$AG$53</definedName>
    <definedName name="_xlnm.Print_Area" localSheetId="6">'Fluxo de caixa'!$A$2:$V$76</definedName>
    <definedName name="_xlnm.Print_Area" localSheetId="2">'Planilha Hélio'!$A$47:$L$93</definedName>
    <definedName name="_xlnm.Print_Area">#N/A</definedName>
    <definedName name="Área_impressão_IM">#REF!</definedName>
    <definedName name="AreEstimada">[6]Tabelas!$E$8:$F$19</definedName>
    <definedName name="AreFEE">[6]Tabelas!$E$39:$F$50</definedName>
    <definedName name="AreReal">[6]Tabelas!$E$24:$F$35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[3]perfil_fx_Hor!$D$10:$D$24</definedName>
    <definedName name="B">'[7]Ficha Técnica'!$A$12:$B$134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[8]MID!#REF!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'[9]Gerenciador de Cenários'!$C$2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'[4]Resumo - Por Categoria'!$O$20</definedName>
    <definedName name="CGLO">[3]perfil_fx_Hor!$Q$10:$Q$24</definedName>
    <definedName name="cinco">#REF!</definedName>
    <definedName name="çjk">[0]!_p1</definedName>
    <definedName name="claudia">#REF!</definedName>
    <definedName name="CODGLO">[3]perfil_fx_Hor!#REF!</definedName>
    <definedName name="CODTERRITORIO">#REF!</definedName>
    <definedName name="commid">[8]MID!#REF!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[3]perfil_fx_Hor!$I$10:$I$24</definedName>
    <definedName name="CPPGLO">[3]perfil_fx_Hor!$J$10:$J$24</definedName>
    <definedName name="criativa">#REF!</definedName>
    <definedName name="_xlnm.Criteria">#REF!</definedName>
    <definedName name="CUR">#REF!</definedName>
    <definedName name="CURITIBA">[0]!_p1</definedName>
    <definedName name="cutoff">[9]DRE!$AD$1</definedName>
    <definedName name="D">[0]!_p1</definedName>
    <definedName name="DADD">#REF!</definedName>
    <definedName name="DAN">[0]!_p1</definedName>
    <definedName name="DD">#REF!</definedName>
    <definedName name="DdaHoraPgPerc">[10]dHora!$D$307:$W$354</definedName>
    <definedName name="DDD">#REF!</definedName>
    <definedName name="DDDDDD">#REF!</definedName>
    <definedName name="DEGLO">[3]perfil_fx_Hor!$R$10:$R$24</definedName>
    <definedName name="Delta">'[11]Resumo - Por Categoria'!$Q$23</definedName>
    <definedName name="DeltaMORMAII">'[4]Resumo - Por Categoria'!$Q$22</definedName>
    <definedName name="DeltaSEIKO">'[4]Resumo - Por Categoria'!$Q$24</definedName>
    <definedName name="DeltaTECHNOS">'[4]Resumo - Por Categoria'!$Q$21</definedName>
    <definedName name="DeltaTP">'[4]Resumo - Por Categoria'!$Q$23</definedName>
    <definedName name="devers2">[12]MêsBase!$A$2:$Q$64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[10]dHora!$D$358:$Z$414</definedName>
    <definedName name="DhAcesAbsAcum">[10]dHora!$D$422:$Y$478</definedName>
    <definedName name="DhAcesPer">[10]dHora!$AD$358:$BC$414</definedName>
    <definedName name="DhAcesPerAcum">[10]dHora!$AD$422:$BC$478</definedName>
    <definedName name="DhAcesPerc">[10]dHora!$D$422:$Y$478</definedName>
    <definedName name="DhPgAbs">[10]dHora!$D$40:$Y$85</definedName>
    <definedName name="DhPgAbsAcum">[10]dHora!$D$255:$W$299</definedName>
    <definedName name="DhPgPerAcum">[10]dHora!$D$200:$Y$244</definedName>
    <definedName name="DhPgPerc">[10]dHora!$D$92:$Y$137</definedName>
    <definedName name="DIAGLO">[3]perfil_fx_Hor!#REF!</definedName>
    <definedName name="DICNOMEBL_Mun">#REF!</definedName>
    <definedName name="DICNOMEBL_UF">#REF!</definedName>
    <definedName name="dinossauro">#REF!</definedName>
    <definedName name="dirj">#REF!</definedName>
    <definedName name="dissidio">'[13]Premissas Macro'!$AA$5</definedName>
    <definedName name="Distritos">#REF!</definedName>
    <definedName name="Divers">[14]MêsBase!$A$2:$Q$64</definedName>
    <definedName name="DN">[0]!_p1</definedName>
    <definedName name="Doac">[15]Tabelas!$E$24:$F$35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[3]perfil_fx_Hor!$H$10:$H$24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[13]RESUMO!$K$1</definedName>
    <definedName name="EVA10GLO">[3]perfil_fx_Hor!#REF!</definedName>
    <definedName name="EVA11GLO">[3]perfil_fx_Hor!#REF!</definedName>
    <definedName name="EVA12GLO">[3]perfil_fx_Hor!#REF!</definedName>
    <definedName name="EVA13GLO">[3]perfil_fx_Hor!#REF!</definedName>
    <definedName name="EVA1GLO">[3]perfil_fx_Hor!#REF!</definedName>
    <definedName name="EVA2GLO">[3]perfil_fx_Hor!#REF!</definedName>
    <definedName name="EVA3GLO">[3]perfil_fx_Hor!#REF!</definedName>
    <definedName name="EVA4GLO">[3]perfil_fx_Hor!#REF!</definedName>
    <definedName name="EVA5GLO">[3]perfil_fx_Hor!#REF!</definedName>
    <definedName name="EVA6GLO">[3]perfil_fx_Hor!#REF!</definedName>
    <definedName name="EVA7GLO">[3]perfil_fx_Hor!#REF!</definedName>
    <definedName name="EVA8GLO">[3]perfil_fx_Hor!#REF!</definedName>
    <definedName name="EVA9GLO">[3]perfil_fx_Hor!#REF!</definedName>
    <definedName name="EVCPM10GLO">[3]perfil_fx_Hor!#REF!</definedName>
    <definedName name="EVCPM11GLO">[3]perfil_fx_Hor!#REF!</definedName>
    <definedName name="EVCPM12GLO">[3]perfil_fx_Hor!#REF!</definedName>
    <definedName name="EVCPM13GLO">[3]perfil_fx_Hor!#REF!</definedName>
    <definedName name="EVCPM1GLO">[3]perfil_fx_Hor!#REF!</definedName>
    <definedName name="EVCPM2GLO">[3]perfil_fx_Hor!#REF!</definedName>
    <definedName name="EVCPM3GLO">[3]perfil_fx_Hor!#REF!</definedName>
    <definedName name="EVCPM4GLO">[3]perfil_fx_Hor!#REF!</definedName>
    <definedName name="EVCPM5GLO">[3]perfil_fx_Hor!#REF!</definedName>
    <definedName name="EVCPM6GLO">[3]perfil_fx_Hor!#REF!</definedName>
    <definedName name="EVCPM7GLO">[3]perfil_fx_Hor!#REF!</definedName>
    <definedName name="EVCPM8GLO">[3]perfil_fx_Hor!#REF!</definedName>
    <definedName name="EVCPM9GLO">[3]perfil_fx_Hor!#REF!</definedName>
    <definedName name="EVP10GLO">[3]perfil_fx_Hor!#REF!</definedName>
    <definedName name="EVP11GLO">[3]perfil_fx_Hor!#REF!</definedName>
    <definedName name="EVP12GLO">[3]perfil_fx_Hor!#REF!</definedName>
    <definedName name="EVP13GLO">[3]perfil_fx_Hor!#REF!</definedName>
    <definedName name="EVP1GLO">[3]perfil_fx_Hor!#REF!</definedName>
    <definedName name="EVP2GLO">[3]perfil_fx_Hor!#REF!</definedName>
    <definedName name="EVP3GLO">[3]perfil_fx_Hor!#REF!</definedName>
    <definedName name="EVP4GLO">[3]perfil_fx_Hor!#REF!</definedName>
    <definedName name="EVP5GLO">[3]perfil_fx_Hor!#REF!</definedName>
    <definedName name="EVP6GLO">[3]perfil_fx_Hor!#REF!</definedName>
    <definedName name="EVP7GLO">[3]perfil_fx_Hor!#REF!</definedName>
    <definedName name="EVP8GLO">[3]perfil_fx_Hor!#REF!</definedName>
    <definedName name="EVP9GLO">[3]perfil_fx_Hor!#REF!</definedName>
    <definedName name="F" hidden="1">#REF!</definedName>
    <definedName name="Fábio">#REF!</definedName>
    <definedName name="fabioa">[16]OBS!$B$21:$D$22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[8]mapa!#REF!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[3]menu!$I$22:$I$23</definedName>
    <definedName name="FXHOR1824">[3]menu!$I$17:$I$19</definedName>
    <definedName name="G" hidden="1">#REF!</definedName>
    <definedName name="GENGLO">[3]perfil_fx_Hor!#REF!</definedName>
    <definedName name="GER">#REF!</definedName>
    <definedName name="Geral">#REF!</definedName>
    <definedName name="gestores">[17]Plan1!$C$2:$C$37+#REF!</definedName>
    <definedName name="ggg">[0]!_p1</definedName>
    <definedName name="GNDFNGL">#REF!</definedName>
    <definedName name="gr">#REF!</definedName>
    <definedName name="grp">'[18]PROG. TV aberta CA'!#REF!,'[18]PROG. TV aberta CA'!#REF!,'[18]PROG. TV aberta CA'!#REF!,'[18]PROG. TV aberta CA'!#REF!,'[18]PROG. TV aberta CA'!#REF!</definedName>
    <definedName name="grupo1">'[19]Resumo por P'!$M$27</definedName>
    <definedName name="grupo2">'[19]Resumo por P'!$M$28</definedName>
    <definedName name="grupo3">'[19]Resumo por P'!$M$29</definedName>
    <definedName name="Grupos">#REF!</definedName>
    <definedName name="GYFTHJYJ">#REF!</definedName>
    <definedName name="HGLO">[3]perfil_fx_Hor!$L$10:$L$24</definedName>
    <definedName name="hkç">#REF!</definedName>
    <definedName name="HORGLO">[3]perfil_fx_Hor!#REF!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[20]sispecabr99!#REF!</definedName>
    <definedName name="IMPRESSÃO">[21]!IMPRESSÃO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[22]!IMPRIME</definedName>
    <definedName name="ImprimePrevisto">#REF!</definedName>
    <definedName name="ImprimeRealizado">'[23]Região Sul'!#REF!</definedName>
    <definedName name="ImprimeSaldo">'[23]Região Sul'!#REF!</definedName>
    <definedName name="IMPRIMIRMAPA">#REF!</definedName>
    <definedName name="imprimirmidia">#REF!</definedName>
    <definedName name="inclusão_de_novos_campos">#REF!</definedName>
    <definedName name="IndConGlo">[3]perfil_fx_Hor!#REF!</definedName>
    <definedName name="Informativos">#REF!</definedName>
    <definedName name="INSERÇÃO">'[18]PROG. TV aberta CA'!$F$1:$F$65536,'[18]PROG. TV aberta CA'!$H$1:$H$65536,'[18]PROG. TV aberta CA'!$J$1:$J$65536,'[18]PROG. TV aberta CA'!$L$1:$L$65536,'[18]PROG. TV aberta CA'!$N$1:$N$65536,'[18]PROG. TV aberta CA'!$P$1:$P$65536,'[18]PROG. TV aberta CA'!$R$1:$R$65536,'[18]PROG. TV aberta CA'!$T$1:$T$65536,'[18]PROG. TV aberta CA'!$V$1:$V$65536,'[18]PROG. TV aberta CA'!$X$1:$X$65536,'[18]PROG. TV aberta CA'!$Z$1:$Z$65536,'[18]PROG. TV aberta CA'!$AB$1:$AB$65536</definedName>
    <definedName name="INTERIOR">'[18]PROG. TV aberta FOX'!#REF!</definedName>
    <definedName name="internet2">[0]!_p1</definedName>
    <definedName name="IO">[0]!_p1</definedName>
    <definedName name="IPCA">'[9]Premissas - Macro'!$D$9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[8]!KITZELIA.KITZELIA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[24]CEARA!#REF!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[25]GREG1!#REF!</definedName>
    <definedName name="marketing">[25]GREG1!#REF!</definedName>
    <definedName name="Marylena">#REF!</definedName>
    <definedName name="mb">#REF!</definedName>
    <definedName name="media">[25]GREG1!#REF!</definedName>
    <definedName name="merc">#REF!</definedName>
    <definedName name="merch">#REF!</definedName>
    <definedName name="Merchandising">[0]!_p1</definedName>
    <definedName name="MESACUMULADO">[3]menu!$I$2:$I$13</definedName>
    <definedName name="Meses">#REF!</definedName>
    <definedName name="MGLO">[3]perfil_fx_Hor!$M$10:$M$24</definedName>
    <definedName name="MÍDIAEXTERIORjan">[0]!_p1</definedName>
    <definedName name="MKT">[4]Publicidade!$D$2</definedName>
    <definedName name="MKTGROSSUP">[4]Publicidade!$D$3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[3]perfil_fx_Hor!$F$10:$F$24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'[26]Budget Coca-Cola'!#REF!</definedName>
    <definedName name="nova">#REF!</definedName>
    <definedName name="novo">#REF!</definedName>
    <definedName name="NRB">[0]!_p1</definedName>
    <definedName name="NUMERODEORDEM">#REF!</definedName>
    <definedName name="NUMGLO">[3]perfil_fx_Hor!$A$10:$A$24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'[27]Ficha Técnica'!$A$12:$B$134</definedName>
    <definedName name="Out_96">'[19]Resumo por P'!$J$27</definedName>
    <definedName name="P">#REF!</definedName>
    <definedName name="painel">#REF!</definedName>
    <definedName name="PARGLO">[3]perfil_fx_Hor!$E$10:$E$24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[3]perfil_fx_Hor!#REF!</definedName>
    <definedName name="PB">#REF!</definedName>
    <definedName name="PBA">#REF!</definedName>
    <definedName name="pegn">#REF!</definedName>
    <definedName name="perfilglobo">#REF!</definedName>
    <definedName name="PGLO">[3]perfil_fx_Hor!$C$10:$C$24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[28]Resumo_Cobertura!$B$13</definedName>
    <definedName name="playboy">#REF!</definedName>
    <definedName name="PLR">[13]RESUMO!$Z$1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[3]menu!$Q$4:$Q$14</definedName>
    <definedName name="Pré2">[0]!_p1</definedName>
    <definedName name="PRGLO">[3]perfil_fx_Hor!$K$10:$K$24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[29]Tab!$A$3:$O$18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[30]plamarc!#REF!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[25]GREG1!#REF!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[31]Sispec!$A$1:$M$65536</definedName>
    <definedName name="Sispec00">#REF!</definedName>
    <definedName name="Sispec98">#REF!</definedName>
    <definedName name="Sispec99">[32]Sispec99!$A$1:$M$65536</definedName>
    <definedName name="SispecPSAP">[33]SispecPSAP!$A$1:$M$65536</definedName>
    <definedName name="SJC">#REF!</definedName>
    <definedName name="SJR">#REF!</definedName>
    <definedName name="SOR">#REF!</definedName>
    <definedName name="South">'[26]Budget Coca-Cola'!#REF!</definedName>
    <definedName name="SP">[3]BAUD!$A$1:$S$2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'[27]Ficha Técnica'!$A$12:$B$134</definedName>
    <definedName name="t">#REF!</definedName>
    <definedName name="Tab.Participação">[6]Tabelas!$A$8:$C$73</definedName>
    <definedName name="Tabela">#REF!</definedName>
    <definedName name="tabelatab">#REF!</definedName>
    <definedName name="TabEmp">[31]Tabelas!$A$1:$C$73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[3]perfil_fx_Hor!$G$10:$G$24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[30]plamarc!#REF!</definedName>
    <definedName name="_xlnm.Print_Titles" localSheetId="6">'Fluxo de caixa'!$2:$2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'[34]Projeção de Ganhos'!$F$7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[8]mapa!#REF!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[35]Tabelas!$E$24:$F$35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2" l="1"/>
  <c r="E64" i="3" l="1"/>
  <c r="E66" i="3" s="1"/>
  <c r="D47" i="12" l="1"/>
  <c r="F53" i="3"/>
  <c r="G5" i="3"/>
  <c r="H5" i="3"/>
  <c r="C47" i="12"/>
  <c r="D23" i="12"/>
  <c r="D36" i="12" s="1"/>
  <c r="C23" i="12"/>
  <c r="F64" i="3" l="1"/>
  <c r="F66" i="3" s="1"/>
  <c r="F26" i="3"/>
  <c r="F67" i="3" l="1"/>
  <c r="O6" i="1" l="1"/>
  <c r="O4" i="1"/>
  <c r="N52" i="1"/>
  <c r="N53" i="1" s="1"/>
  <c r="AE45" i="1"/>
  <c r="N44" i="1"/>
  <c r="AE43" i="1"/>
  <c r="AE41" i="1"/>
  <c r="AE40" i="1"/>
  <c r="AE39" i="1"/>
  <c r="AE38" i="1"/>
  <c r="AE51" i="1"/>
  <c r="AE50" i="1"/>
  <c r="AE49" i="1"/>
  <c r="AE48" i="1"/>
  <c r="AE47" i="1"/>
  <c r="AE46" i="1"/>
  <c r="AE42" i="1"/>
  <c r="AD51" i="1"/>
  <c r="AD50" i="1"/>
  <c r="AD49" i="1"/>
  <c r="AD48" i="1"/>
  <c r="AD47" i="1"/>
  <c r="AD46" i="1"/>
  <c r="AD45" i="1"/>
  <c r="AD43" i="1"/>
  <c r="AD42" i="1"/>
  <c r="AD41" i="1"/>
  <c r="AD40" i="1"/>
  <c r="AD39" i="1"/>
  <c r="AD38" i="1"/>
  <c r="O5" i="1" l="1"/>
  <c r="O3" i="1"/>
  <c r="N36" i="1"/>
  <c r="N35" i="1"/>
  <c r="O32" i="1"/>
  <c r="N23" i="1"/>
  <c r="N19" i="1"/>
  <c r="N16" i="1"/>
  <c r="N11" i="1"/>
  <c r="N10" i="1"/>
  <c r="O31" i="1"/>
  <c r="O26" i="1"/>
  <c r="O25" i="1"/>
  <c r="O27" i="1" l="1"/>
  <c r="O33" i="1"/>
  <c r="O21" i="1"/>
  <c r="O18" i="1"/>
  <c r="O14" i="1"/>
  <c r="O13" i="1"/>
  <c r="AD8" i="1"/>
  <c r="AD10" i="1" s="1"/>
  <c r="AD23" i="1" s="1"/>
  <c r="O9" i="1"/>
  <c r="O8" i="1"/>
  <c r="O19" i="1" l="1"/>
  <c r="O16" i="1"/>
  <c r="O10" i="1"/>
  <c r="AE10" i="1"/>
  <c r="T3" i="1"/>
  <c r="U3" i="1"/>
  <c r="X3" i="1"/>
  <c r="Y3" i="1"/>
  <c r="AA3" i="1"/>
  <c r="AC3" i="1" s="1"/>
  <c r="T4" i="1"/>
  <c r="U4" i="1"/>
  <c r="X4" i="1"/>
  <c r="Y4" i="1"/>
  <c r="AA4" i="1"/>
  <c r="AB4" i="1" s="1"/>
  <c r="T5" i="1"/>
  <c r="U5" i="1"/>
  <c r="X5" i="1"/>
  <c r="Y5" i="1"/>
  <c r="AA5" i="1"/>
  <c r="AC5" i="1" s="1"/>
  <c r="T6" i="1"/>
  <c r="U6" i="1"/>
  <c r="X6" i="1"/>
  <c r="Y6" i="1"/>
  <c r="AA6" i="1"/>
  <c r="AB6" i="1" s="1"/>
  <c r="T8" i="1"/>
  <c r="U8" i="1"/>
  <c r="X8" i="1"/>
  <c r="Y8" i="1"/>
  <c r="AA9" i="1"/>
  <c r="AC9" i="1" s="1"/>
  <c r="T10" i="1"/>
  <c r="U10" i="1"/>
  <c r="X10" i="1"/>
  <c r="Y10" i="1"/>
  <c r="U11" i="1"/>
  <c r="Y11" i="1"/>
  <c r="X12" i="1"/>
  <c r="T13" i="1"/>
  <c r="U13" i="1"/>
  <c r="X13" i="1"/>
  <c r="Y13" i="1"/>
  <c r="AA13" i="1"/>
  <c r="AB13" i="1" s="1"/>
  <c r="T14" i="1"/>
  <c r="U14" i="1"/>
  <c r="Y14" i="1"/>
  <c r="AA14" i="1"/>
  <c r="AB14" i="1" s="1"/>
  <c r="U16" i="1"/>
  <c r="Y16" i="1"/>
  <c r="T18" i="1"/>
  <c r="U18" i="1"/>
  <c r="X18" i="1"/>
  <c r="Y18" i="1"/>
  <c r="AA18" i="1"/>
  <c r="AB18" i="1" s="1"/>
  <c r="U19" i="1"/>
  <c r="Y19" i="1"/>
  <c r="AC19" i="1"/>
  <c r="T21" i="1"/>
  <c r="U21" i="1"/>
  <c r="X21" i="1"/>
  <c r="Y21" i="1"/>
  <c r="AA21" i="1"/>
  <c r="AB21" i="1" s="1"/>
  <c r="T23" i="1"/>
  <c r="U23" i="1"/>
  <c r="X23" i="1"/>
  <c r="Y23" i="1"/>
  <c r="T25" i="1"/>
  <c r="U25" i="1"/>
  <c r="X25" i="1"/>
  <c r="Y25" i="1"/>
  <c r="AA25" i="1"/>
  <c r="AB25" i="1" s="1"/>
  <c r="T26" i="1"/>
  <c r="U26" i="1"/>
  <c r="X26" i="1"/>
  <c r="Y26" i="1"/>
  <c r="AA26" i="1"/>
  <c r="AB26" i="1" s="1"/>
  <c r="T27" i="1"/>
  <c r="U27" i="1"/>
  <c r="X27" i="1"/>
  <c r="Y27" i="1"/>
  <c r="T29" i="1"/>
  <c r="U29" i="1"/>
  <c r="X29" i="1"/>
  <c r="Y29" i="1"/>
  <c r="U31" i="1"/>
  <c r="X31" i="1"/>
  <c r="Y31" i="1"/>
  <c r="AA31" i="1"/>
  <c r="AB31" i="1" s="1"/>
  <c r="T32" i="1"/>
  <c r="U32" i="1"/>
  <c r="X32" i="1"/>
  <c r="Y32" i="1"/>
  <c r="AA32" i="1"/>
  <c r="AC32" i="1" s="1"/>
  <c r="T33" i="1"/>
  <c r="U33" i="1"/>
  <c r="X33" i="1"/>
  <c r="Y33" i="1"/>
  <c r="T35" i="1"/>
  <c r="U35" i="1"/>
  <c r="X35" i="1"/>
  <c r="Y35" i="1"/>
  <c r="U36" i="1"/>
  <c r="Y36" i="1"/>
  <c r="T38" i="1"/>
  <c r="U38" i="1"/>
  <c r="X38" i="1"/>
  <c r="Y38" i="1"/>
  <c r="AB38" i="1"/>
  <c r="AC38" i="1"/>
  <c r="T39" i="1"/>
  <c r="U39" i="1"/>
  <c r="X39" i="1"/>
  <c r="Y39" i="1"/>
  <c r="AB39" i="1"/>
  <c r="AC39" i="1"/>
  <c r="T40" i="1"/>
  <c r="U40" i="1"/>
  <c r="X40" i="1"/>
  <c r="Y40" i="1"/>
  <c r="AB40" i="1"/>
  <c r="AC40" i="1"/>
  <c r="T41" i="1"/>
  <c r="U41" i="1"/>
  <c r="X41" i="1"/>
  <c r="Y41" i="1"/>
  <c r="AB41" i="1"/>
  <c r="AC41" i="1"/>
  <c r="U42" i="1"/>
  <c r="X42" i="1"/>
  <c r="Y42" i="1"/>
  <c r="AB42" i="1"/>
  <c r="AC42" i="1"/>
  <c r="T43" i="1"/>
  <c r="U43" i="1"/>
  <c r="X43" i="1"/>
  <c r="Y43" i="1"/>
  <c r="AB43" i="1"/>
  <c r="AC43" i="1"/>
  <c r="T44" i="1"/>
  <c r="U44" i="1"/>
  <c r="X44" i="1"/>
  <c r="Y44" i="1"/>
  <c r="T45" i="1"/>
  <c r="U45" i="1"/>
  <c r="X45" i="1"/>
  <c r="Y45" i="1"/>
  <c r="AB45" i="1"/>
  <c r="AC45" i="1"/>
  <c r="T46" i="1"/>
  <c r="U46" i="1"/>
  <c r="X46" i="1"/>
  <c r="Y46" i="1"/>
  <c r="AB46" i="1"/>
  <c r="AC46" i="1"/>
  <c r="T47" i="1"/>
  <c r="U47" i="1"/>
  <c r="X47" i="1"/>
  <c r="Y47" i="1"/>
  <c r="AB47" i="1"/>
  <c r="AC47" i="1"/>
  <c r="T48" i="1"/>
  <c r="U48" i="1"/>
  <c r="X48" i="1"/>
  <c r="Y48" i="1"/>
  <c r="AB48" i="1"/>
  <c r="AC48" i="1"/>
  <c r="T49" i="1"/>
  <c r="U49" i="1"/>
  <c r="X49" i="1"/>
  <c r="Y49" i="1"/>
  <c r="AB49" i="1"/>
  <c r="AC49" i="1"/>
  <c r="T50" i="1"/>
  <c r="U50" i="1"/>
  <c r="X50" i="1"/>
  <c r="Y50" i="1"/>
  <c r="AB50" i="1"/>
  <c r="AC50" i="1"/>
  <c r="X51" i="1"/>
  <c r="Y51" i="1"/>
  <c r="T52" i="1"/>
  <c r="U52" i="1"/>
  <c r="X52" i="1"/>
  <c r="Y52" i="1"/>
  <c r="U53" i="1"/>
  <c r="Y53" i="1"/>
  <c r="AD3" i="1"/>
  <c r="L33" i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I29" i="1" s="1"/>
  <c r="I35" i="1" s="1"/>
  <c r="I44" i="1" s="1"/>
  <c r="I52" i="1" s="1"/>
  <c r="H23" i="1"/>
  <c r="G23" i="1"/>
  <c r="G29" i="1" s="1"/>
  <c r="G35" i="1" s="1"/>
  <c r="G44" i="1" s="1"/>
  <c r="G52" i="1" s="1"/>
  <c r="G53" i="1" s="1"/>
  <c r="F23" i="1"/>
  <c r="E23" i="1"/>
  <c r="D23" i="1"/>
  <c r="D29" i="1" s="1"/>
  <c r="D35" i="1" s="1"/>
  <c r="D44" i="1" s="1"/>
  <c r="D52" i="1" s="1"/>
  <c r="D53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O11" i="1" l="1"/>
  <c r="O23" i="1"/>
  <c r="O29" i="1" s="1"/>
  <c r="O35" i="1" s="1"/>
  <c r="AB5" i="1"/>
  <c r="AC6" i="1"/>
  <c r="AC4" i="1"/>
  <c r="AB32" i="1"/>
  <c r="AC31" i="1"/>
  <c r="AC26" i="1"/>
  <c r="AC25" i="1"/>
  <c r="AC21" i="1"/>
  <c r="AC18" i="1"/>
  <c r="AA17" i="1"/>
  <c r="AC14" i="1"/>
  <c r="AC13" i="1"/>
  <c r="AB3" i="1"/>
  <c r="AA8" i="1"/>
  <c r="L29" i="1"/>
  <c r="L35" i="1" s="1"/>
  <c r="L44" i="1" s="1"/>
  <c r="L52" i="1" s="1"/>
  <c r="L53" i="1" s="1"/>
  <c r="F29" i="1"/>
  <c r="F35" i="1" s="1"/>
  <c r="F44" i="1" s="1"/>
  <c r="F52" i="1" s="1"/>
  <c r="F53" i="1" s="1"/>
  <c r="I53" i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O44" i="1" l="1"/>
  <c r="O52" i="1" s="1"/>
  <c r="O36" i="1"/>
  <c r="AA16" i="1"/>
  <c r="AC16" i="1" s="1"/>
  <c r="AA10" i="1"/>
  <c r="AB8" i="1"/>
  <c r="AC8" i="1"/>
  <c r="O53" i="1" l="1"/>
  <c r="AC10" i="1"/>
  <c r="AB10" i="1"/>
  <c r="AA11" i="1"/>
  <c r="AC11" i="1" s="1"/>
  <c r="AA23" i="1"/>
  <c r="AB23" i="1" l="1"/>
  <c r="AC23" i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11" i="12"/>
  <c r="U11" i="12"/>
  <c r="V7" i="12"/>
  <c r="U7" i="12"/>
  <c r="V5" i="12"/>
  <c r="U5" i="12"/>
  <c r="N58" i="12"/>
  <c r="M58" i="12"/>
  <c r="N21" i="12"/>
  <c r="M21" i="12"/>
  <c r="N11" i="12"/>
  <c r="M11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U4" i="12" l="1"/>
  <c r="V9" i="12"/>
  <c r="U9" i="12"/>
  <c r="V16" i="12"/>
  <c r="U16" i="12"/>
  <c r="V20" i="12"/>
  <c r="U20" i="12"/>
  <c r="U28" i="12"/>
  <c r="V28" i="12"/>
  <c r="U32" i="12"/>
  <c r="V32" i="12"/>
  <c r="V12" i="12"/>
  <c r="U1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27" i="12"/>
  <c r="U27" i="12"/>
  <c r="V31" i="12"/>
  <c r="U31" i="12"/>
  <c r="V15" i="12"/>
  <c r="U15" i="12"/>
  <c r="U38" i="12"/>
  <c r="V38" i="12"/>
  <c r="V45" i="12"/>
  <c r="U45" i="12"/>
  <c r="T62" i="12" l="1"/>
  <c r="S62" i="12"/>
  <c r="V62" i="12" l="1"/>
  <c r="U62" i="12"/>
  <c r="N52" i="12"/>
  <c r="M52" i="12"/>
  <c r="N56" i="12"/>
  <c r="M56" i="12"/>
  <c r="N50" i="12"/>
  <c r="M50" i="12"/>
  <c r="N7" i="12"/>
  <c r="M7" i="12"/>
  <c r="N5" i="12"/>
  <c r="M5" i="12"/>
  <c r="N35" i="12"/>
  <c r="M35" i="12"/>
  <c r="M46" i="12"/>
  <c r="N46" i="12"/>
  <c r="N42" i="12"/>
  <c r="M42" i="12"/>
  <c r="N40" i="12"/>
  <c r="M40" i="12"/>
  <c r="N39" i="12"/>
  <c r="M39" i="12"/>
  <c r="N51" i="12"/>
  <c r="M51" i="12"/>
  <c r="M4" i="12" l="1"/>
  <c r="N54" i="12"/>
  <c r="M54" i="12"/>
  <c r="M34" i="12"/>
  <c r="N34" i="12"/>
  <c r="N17" i="12"/>
  <c r="M17" i="12"/>
  <c r="N31" i="12"/>
  <c r="M31" i="12"/>
  <c r="N41" i="12"/>
  <c r="M41" i="12"/>
  <c r="N49" i="12"/>
  <c r="M49" i="12"/>
  <c r="N33" i="12"/>
  <c r="M33" i="12"/>
  <c r="N55" i="12"/>
  <c r="M55" i="12"/>
  <c r="N32" i="12"/>
  <c r="M32" i="12"/>
  <c r="N43" i="12"/>
  <c r="M43" i="12"/>
  <c r="N6" i="12"/>
  <c r="M6" i="12"/>
  <c r="M26" i="12"/>
  <c r="N26" i="12"/>
  <c r="N38" i="12"/>
  <c r="M38" i="12"/>
  <c r="N8" i="12"/>
  <c r="M8" i="12"/>
  <c r="N22" i="12"/>
  <c r="M22" i="12"/>
  <c r="N29" i="12"/>
  <c r="M29" i="12"/>
  <c r="M44" i="12"/>
  <c r="N44" i="12"/>
  <c r="N14" i="12"/>
  <c r="M14" i="12"/>
  <c r="M15" i="12"/>
  <c r="N15" i="12"/>
  <c r="N57" i="12"/>
  <c r="M57" i="12"/>
  <c r="N20" i="12"/>
  <c r="M20" i="12"/>
  <c r="M12" i="12"/>
  <c r="N12" i="12"/>
  <c r="N28" i="12"/>
  <c r="M28" i="12"/>
  <c r="M45" i="12"/>
  <c r="N45" i="12"/>
  <c r="N16" i="12"/>
  <c r="M16" i="12"/>
  <c r="N30" i="12"/>
  <c r="M30" i="12"/>
  <c r="N9" i="12"/>
  <c r="M9" i="12"/>
  <c r="N18" i="12"/>
  <c r="M18" i="12"/>
  <c r="N13" i="12"/>
  <c r="M13" i="12"/>
  <c r="M19" i="12"/>
  <c r="N19" i="12"/>
  <c r="M27" i="12"/>
  <c r="N27" i="12"/>
  <c r="M53" i="12"/>
  <c r="N53" i="12"/>
  <c r="AE15" i="1" l="1"/>
  <c r="AE19" i="1" l="1"/>
  <c r="AE16" i="1"/>
  <c r="AE23" i="1" l="1"/>
  <c r="S59" i="12" l="1"/>
  <c r="S23" i="12"/>
  <c r="N62" i="12" l="1"/>
  <c r="M62" i="12"/>
  <c r="S36" i="12"/>
  <c r="Q51" i="12" l="1"/>
  <c r="Q50" i="12"/>
  <c r="R51" i="12"/>
  <c r="R50" i="12"/>
  <c r="T47" i="12"/>
  <c r="Q52" i="12"/>
  <c r="Q49" i="12"/>
  <c r="R52" i="12"/>
  <c r="S47" i="12"/>
  <c r="V47" i="12" l="1"/>
  <c r="U47" i="12"/>
  <c r="T23" i="12" l="1"/>
  <c r="T36" i="12" l="1"/>
  <c r="V36" i="12" s="1"/>
  <c r="V23" i="12"/>
  <c r="U23" i="12"/>
  <c r="R54" i="12"/>
  <c r="R53" i="12"/>
  <c r="Q53" i="12"/>
  <c r="R57" i="12"/>
  <c r="Q57" i="12"/>
  <c r="Q55" i="12"/>
  <c r="R55" i="12"/>
  <c r="U36" i="12" l="1"/>
  <c r="M23" i="12" l="1"/>
  <c r="N23" i="12"/>
  <c r="R56" i="12"/>
  <c r="Q56" i="12"/>
  <c r="E19" i="12"/>
  <c r="F19" i="12"/>
  <c r="AE27" i="1" l="1"/>
  <c r="AA27" i="1" s="1"/>
  <c r="AD15" i="1"/>
  <c r="AC27" i="1" l="1"/>
  <c r="AB27" i="1"/>
  <c r="AA29" i="1"/>
  <c r="AD27" i="1"/>
  <c r="AB29" i="1" l="1"/>
  <c r="AC29" i="1"/>
  <c r="AA35" i="1"/>
  <c r="D59" i="12"/>
  <c r="D60" i="12" s="1"/>
  <c r="F56" i="12"/>
  <c r="D64" i="12" l="1"/>
  <c r="AA44" i="1"/>
  <c r="AA36" i="1"/>
  <c r="AC36" i="1" s="1"/>
  <c r="AB35" i="1"/>
  <c r="AC35" i="1"/>
  <c r="Q58" i="12"/>
  <c r="R58" i="12"/>
  <c r="G63" i="3"/>
  <c r="AA52" i="1" l="1"/>
  <c r="AB44" i="1"/>
  <c r="AC44" i="1"/>
  <c r="N36" i="12"/>
  <c r="M36" i="12"/>
  <c r="M47" i="12"/>
  <c r="N47" i="12"/>
  <c r="M59" i="12"/>
  <c r="N59" i="12"/>
  <c r="H63" i="3"/>
  <c r="AB52" i="1" l="1"/>
  <c r="AA53" i="1"/>
  <c r="AC53" i="1" s="1"/>
  <c r="AC52" i="1"/>
  <c r="N60" i="12"/>
  <c r="M60" i="12"/>
  <c r="S60" i="12"/>
  <c r="S64" i="12" l="1"/>
  <c r="Q14" i="1"/>
  <c r="P9" i="1" l="1"/>
  <c r="Q9" i="1"/>
  <c r="Q13" i="1"/>
  <c r="AD33" i="1" l="1"/>
  <c r="G61" i="3" l="1"/>
  <c r="H61" i="3"/>
  <c r="AF14" i="1"/>
  <c r="E4" i="12"/>
  <c r="F4" i="12"/>
  <c r="N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I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I33" i="12"/>
  <c r="F34" i="12"/>
  <c r="J34" i="12"/>
  <c r="E36" i="12"/>
  <c r="F36" i="12"/>
  <c r="E38" i="12"/>
  <c r="F38" i="12"/>
  <c r="E41" i="12"/>
  <c r="F41" i="12"/>
  <c r="J41" i="12"/>
  <c r="E43" i="12"/>
  <c r="F43" i="12"/>
  <c r="J43" i="12"/>
  <c r="E44" i="12"/>
  <c r="F44" i="12"/>
  <c r="I44" i="12"/>
  <c r="E45" i="12"/>
  <c r="F45" i="12"/>
  <c r="E47" i="12"/>
  <c r="F47" i="12"/>
  <c r="F49" i="12"/>
  <c r="J49" i="12"/>
  <c r="F50" i="12"/>
  <c r="J50" i="12"/>
  <c r="F52" i="12"/>
  <c r="J52" i="12"/>
  <c r="E54" i="12"/>
  <c r="F54" i="12"/>
  <c r="I54" i="12"/>
  <c r="E55" i="12"/>
  <c r="F55" i="12"/>
  <c r="E59" i="12"/>
  <c r="F59" i="12"/>
  <c r="E60" i="12"/>
  <c r="F60" i="12"/>
  <c r="E62" i="12"/>
  <c r="F62" i="12"/>
  <c r="I62" i="12"/>
  <c r="E64" i="12"/>
  <c r="F64" i="12"/>
  <c r="I67" i="12"/>
  <c r="J67" i="12"/>
  <c r="M67" i="12"/>
  <c r="N67" i="12"/>
  <c r="D68" i="12"/>
  <c r="F68" i="12" s="1"/>
  <c r="E68" i="12"/>
  <c r="I68" i="12"/>
  <c r="M68" i="12"/>
  <c r="N68" i="12"/>
  <c r="D69" i="12"/>
  <c r="F69" i="12" s="1"/>
  <c r="E69" i="12"/>
  <c r="I69" i="12"/>
  <c r="M69" i="12"/>
  <c r="N69" i="12"/>
  <c r="D70" i="12"/>
  <c r="F70" i="12" s="1"/>
  <c r="E70" i="12"/>
  <c r="I70" i="12"/>
  <c r="M70" i="12"/>
  <c r="N70" i="12"/>
  <c r="D71" i="12"/>
  <c r="F71" i="12" s="1"/>
  <c r="E71" i="12"/>
  <c r="I71" i="12"/>
  <c r="M71" i="12"/>
  <c r="N71" i="12"/>
  <c r="D72" i="12"/>
  <c r="F72" i="12" s="1"/>
  <c r="E72" i="12"/>
  <c r="I72" i="12"/>
  <c r="M72" i="12"/>
  <c r="N72" i="12"/>
  <c r="E73" i="12"/>
  <c r="I73" i="12"/>
  <c r="M73" i="12"/>
  <c r="N73" i="12"/>
  <c r="D74" i="12"/>
  <c r="F74" i="12" s="1"/>
  <c r="E74" i="12"/>
  <c r="J74" i="12"/>
  <c r="I74" i="12"/>
  <c r="M74" i="12"/>
  <c r="N74" i="12"/>
  <c r="E75" i="12"/>
  <c r="I75" i="12"/>
  <c r="M75" i="12"/>
  <c r="N75" i="12"/>
  <c r="M79" i="12"/>
  <c r="D87" i="12"/>
  <c r="E87" i="12" s="1"/>
  <c r="I41" i="12" l="1"/>
  <c r="D73" i="12"/>
  <c r="I43" i="12"/>
  <c r="J54" i="12"/>
  <c r="J62" i="12"/>
  <c r="J26" i="12"/>
  <c r="J44" i="12"/>
  <c r="J33" i="12"/>
  <c r="F73" i="12" l="1"/>
  <c r="D75" i="12"/>
  <c r="F75" i="12" s="1"/>
  <c r="G50" i="3" l="1"/>
  <c r="G41" i="3"/>
  <c r="G40" i="3"/>
  <c r="G38" i="3"/>
  <c r="G19" i="3"/>
  <c r="G10" i="3"/>
  <c r="G43" i="3" l="1"/>
  <c r="G52" i="3"/>
  <c r="G51" i="3"/>
  <c r="G49" i="3"/>
  <c r="G64" i="3"/>
  <c r="H51" i="3" l="1"/>
  <c r="H50" i="3"/>
  <c r="H19" i="3"/>
  <c r="H10" i="3"/>
  <c r="H41" i="3" l="1"/>
  <c r="H49" i="3"/>
  <c r="H38" i="3"/>
  <c r="H40" i="3"/>
  <c r="H43" i="3"/>
  <c r="AE33" i="1" l="1"/>
  <c r="AA33" i="1" s="1"/>
  <c r="AB33" i="1" l="1"/>
  <c r="AC33" i="1"/>
  <c r="P14" i="1"/>
  <c r="H52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4" i="3"/>
  <c r="G32" i="3"/>
  <c r="G36" i="3"/>
  <c r="G45" i="3"/>
  <c r="G31" i="3"/>
  <c r="G48" i="3"/>
  <c r="G33" i="3"/>
  <c r="G37" i="3"/>
  <c r="G46" i="3"/>
  <c r="G35" i="3"/>
  <c r="G30" i="3"/>
  <c r="G34" i="3"/>
  <c r="G39" i="3"/>
  <c r="G47" i="3"/>
  <c r="H21" i="3"/>
  <c r="H18" i="3"/>
  <c r="H22" i="3"/>
  <c r="H20" i="3"/>
  <c r="H24" i="3"/>
  <c r="H31" i="3"/>
  <c r="H35" i="3"/>
  <c r="G56" i="3"/>
  <c r="H25" i="3"/>
  <c r="H32" i="3"/>
  <c r="H36" i="3"/>
  <c r="H47" i="3"/>
  <c r="H44" i="3"/>
  <c r="H48" i="3"/>
  <c r="H45" i="3"/>
  <c r="H46" i="3"/>
  <c r="H30" i="3"/>
  <c r="H34" i="3"/>
  <c r="H39" i="3"/>
  <c r="H33" i="3"/>
  <c r="H37" i="3"/>
  <c r="H9" i="3"/>
  <c r="H13" i="3"/>
  <c r="H11" i="3"/>
  <c r="H14" i="3"/>
  <c r="H7" i="3"/>
  <c r="H12" i="3"/>
  <c r="H8" i="3"/>
  <c r="H6" i="3"/>
  <c r="G6" i="3"/>
  <c r="R4" i="12"/>
  <c r="Q4" i="12"/>
  <c r="Q42" i="1" l="1"/>
  <c r="Q3" i="1" l="1"/>
  <c r="P10" i="1"/>
  <c r="Q32" i="1"/>
  <c r="P32" i="1"/>
  <c r="Q41" i="1"/>
  <c r="P41" i="1"/>
  <c r="Q18" i="1"/>
  <c r="P18" i="1"/>
  <c r="Q50" i="1"/>
  <c r="P50" i="1"/>
  <c r="Q21" i="1"/>
  <c r="P21" i="1"/>
  <c r="P45" i="1"/>
  <c r="Q45" i="1"/>
  <c r="P3" i="1"/>
  <c r="Q38" i="1"/>
  <c r="P38" i="1"/>
  <c r="Q46" i="1"/>
  <c r="P46" i="1"/>
  <c r="P13" i="1"/>
  <c r="Q39" i="1"/>
  <c r="P39" i="1"/>
  <c r="Q47" i="1"/>
  <c r="P47" i="1"/>
  <c r="Q40" i="1"/>
  <c r="P40" i="1"/>
  <c r="Q6" i="1"/>
  <c r="P6" i="1"/>
  <c r="Q8" i="1"/>
  <c r="P8" i="1"/>
  <c r="Q43" i="1"/>
  <c r="P43" i="1"/>
  <c r="P5" i="1"/>
  <c r="Q5" i="1"/>
  <c r="Q26" i="1"/>
  <c r="P26" i="1"/>
  <c r="Q48" i="1"/>
  <c r="Q25" i="1"/>
  <c r="P25" i="1"/>
  <c r="P49" i="1"/>
  <c r="Q49" i="1"/>
  <c r="Q33" i="1" l="1"/>
  <c r="Q4" i="1"/>
  <c r="P4" i="1"/>
  <c r="Q10" i="1"/>
  <c r="P33" i="1"/>
  <c r="Q27" i="1" l="1"/>
  <c r="P27" i="1"/>
  <c r="AF32" i="1" l="1"/>
  <c r="AF31" i="1"/>
  <c r="AF26" i="1" l="1"/>
  <c r="AF25" i="1"/>
  <c r="AF21" i="1"/>
  <c r="AF18" i="1"/>
  <c r="AF13" i="1"/>
  <c r="AF27" i="1" l="1"/>
  <c r="Q19" i="1" l="1"/>
  <c r="Q11" i="1" l="1"/>
  <c r="R34" i="12" l="1"/>
  <c r="Q44" i="12"/>
  <c r="R44" i="12"/>
  <c r="R43" i="12"/>
  <c r="Q43" i="12"/>
  <c r="R49" i="12" l="1"/>
  <c r="R8" i="12"/>
  <c r="Q8" i="12"/>
  <c r="R31" i="12"/>
  <c r="Q31" i="12"/>
  <c r="R20" i="12"/>
  <c r="Q20" i="12"/>
  <c r="R38" i="12"/>
  <c r="Q38" i="12"/>
  <c r="R30" i="12"/>
  <c r="Q30" i="12"/>
  <c r="R14" i="12"/>
  <c r="Q14" i="12"/>
  <c r="R26" i="12"/>
  <c r="Q26" i="12"/>
  <c r="R13" i="12"/>
  <c r="Q13" i="12"/>
  <c r="Q29" i="12"/>
  <c r="R29" i="12"/>
  <c r="Q28" i="12"/>
  <c r="R28" i="12"/>
  <c r="Q27" i="12"/>
  <c r="R27" i="12"/>
  <c r="R41" i="12"/>
  <c r="Q41" i="12"/>
  <c r="R45" i="12"/>
  <c r="Q45" i="12"/>
  <c r="Q9" i="12"/>
  <c r="R9" i="12"/>
  <c r="R22" i="12" l="1"/>
  <c r="Q22" i="12"/>
  <c r="Q54" i="12"/>
  <c r="R18" i="12"/>
  <c r="Q18" i="12"/>
  <c r="Q33" i="12"/>
  <c r="R33" i="12"/>
  <c r="Q15" i="12"/>
  <c r="R15" i="12"/>
  <c r="R6" i="12"/>
  <c r="Q6" i="12"/>
  <c r="Q17" i="12"/>
  <c r="R17" i="12"/>
  <c r="R32" i="12"/>
  <c r="Q32" i="12"/>
  <c r="Q59" i="12" l="1"/>
  <c r="R59" i="12"/>
  <c r="H53" i="3" l="1"/>
  <c r="H17" i="3"/>
  <c r="G24" i="3"/>
  <c r="G25" i="3"/>
  <c r="G55" i="3"/>
  <c r="H55" i="3"/>
  <c r="G57" i="3"/>
  <c r="H57" i="3"/>
  <c r="G58" i="3"/>
  <c r="H58" i="3"/>
  <c r="G59" i="3"/>
  <c r="H59" i="3"/>
  <c r="U74" i="12"/>
  <c r="V67" i="12"/>
  <c r="U67" i="12"/>
  <c r="R67" i="12"/>
  <c r="Q67" i="12"/>
  <c r="U71" i="12"/>
  <c r="Q74" i="12"/>
  <c r="U68" i="12"/>
  <c r="U72" i="12"/>
  <c r="Q72" i="12"/>
  <c r="Q68" i="12"/>
  <c r="Q70" i="12"/>
  <c r="U70" i="12"/>
  <c r="Q69" i="12"/>
  <c r="U69" i="12"/>
  <c r="Q71" i="12"/>
  <c r="U75" i="12"/>
  <c r="U73" i="12"/>
  <c r="Q75" i="12"/>
  <c r="Q73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AG18" i="1"/>
  <c r="AG31" i="1"/>
  <c r="AG32" i="1"/>
  <c r="AG13" i="1"/>
  <c r="AG26" i="1"/>
  <c r="AG25" i="1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3" i="3"/>
  <c r="C22" i="18"/>
  <c r="C33" i="18" s="1"/>
  <c r="C39" i="18" s="1"/>
  <c r="C65" i="18" s="1"/>
  <c r="C69" i="18" s="1"/>
  <c r="G63" i="18"/>
  <c r="AG27" i="1"/>
  <c r="AG21" i="1"/>
  <c r="V224" i="14"/>
  <c r="J8" i="16"/>
  <c r="F14" i="16"/>
  <c r="U221" i="14"/>
  <c r="U223" i="14" s="1"/>
  <c r="U224" i="14"/>
  <c r="G22" i="18"/>
  <c r="G33" i="18" s="1"/>
  <c r="G39" i="18" s="1"/>
  <c r="H14" i="16"/>
  <c r="I8" i="16"/>
  <c r="G60" i="3"/>
  <c r="H60" i="3"/>
  <c r="K258" i="14" l="1"/>
  <c r="K252" i="14"/>
  <c r="G65" i="18"/>
  <c r="G69" i="18" s="1"/>
  <c r="I14" i="16"/>
  <c r="H20" i="16"/>
  <c r="J14" i="16"/>
  <c r="F20" i="16"/>
  <c r="G26" i="3"/>
  <c r="H26" i="3"/>
  <c r="G72" i="18"/>
  <c r="H64" i="3"/>
  <c r="K259" i="14" l="1"/>
  <c r="K267" i="14"/>
  <c r="R47" i="12"/>
  <c r="Q47" i="12"/>
  <c r="G66" i="3"/>
  <c r="H66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R74" i="12" l="1"/>
  <c r="Q23" i="12" l="1"/>
  <c r="R23" i="12"/>
  <c r="T74" i="12" l="1"/>
  <c r="V74" i="12" l="1"/>
  <c r="AG41" i="1" l="1"/>
  <c r="AF41" i="1"/>
  <c r="AF33" i="1" l="1"/>
  <c r="AG33" i="1"/>
  <c r="AE11" i="1" l="1"/>
  <c r="I18" i="12" l="1"/>
  <c r="J18" i="12"/>
  <c r="J30" i="12"/>
  <c r="I30" i="12"/>
  <c r="I31" i="12"/>
  <c r="J31" i="12"/>
  <c r="I38" i="12" l="1"/>
  <c r="J38" i="12"/>
  <c r="T59" i="12" l="1"/>
  <c r="T72" i="12"/>
  <c r="U59" i="12" l="1"/>
  <c r="V59" i="12"/>
  <c r="J72" i="12"/>
  <c r="I55" i="12"/>
  <c r="J55" i="12"/>
  <c r="R72" i="12"/>
  <c r="V72" i="12"/>
  <c r="I59" i="12" l="1"/>
  <c r="J59" i="12"/>
  <c r="I20" i="12" l="1"/>
  <c r="J20" i="12"/>
  <c r="J6" i="12" l="1"/>
  <c r="I6" i="12"/>
  <c r="I17" i="12" l="1"/>
  <c r="J17" i="12"/>
  <c r="T71" i="12" l="1"/>
  <c r="I15" i="12"/>
  <c r="J15" i="12"/>
  <c r="I13" i="12"/>
  <c r="J13" i="12"/>
  <c r="I87" i="12"/>
  <c r="I45" i="12"/>
  <c r="J45" i="12"/>
  <c r="J71" i="12"/>
  <c r="I32" i="12"/>
  <c r="J32" i="12"/>
  <c r="I22" i="12"/>
  <c r="J22" i="12"/>
  <c r="J47" i="12" l="1"/>
  <c r="I47" i="12"/>
  <c r="T69" i="12"/>
  <c r="V71" i="12"/>
  <c r="R71" i="12"/>
  <c r="I29" i="12"/>
  <c r="J29" i="12"/>
  <c r="I14" i="12"/>
  <c r="J14" i="12"/>
  <c r="R69" i="12" l="1"/>
  <c r="V69" i="12"/>
  <c r="T70" i="12"/>
  <c r="J8" i="12"/>
  <c r="I8" i="12"/>
  <c r="R70" i="12" l="1"/>
  <c r="V70" i="12"/>
  <c r="J70" i="12"/>
  <c r="I27" i="12"/>
  <c r="J27" i="12"/>
  <c r="I28" i="12"/>
  <c r="J28" i="12"/>
  <c r="I9" i="12"/>
  <c r="J9" i="12"/>
  <c r="J69" i="12"/>
  <c r="T68" i="12" l="1"/>
  <c r="V4" i="12"/>
  <c r="V68" i="12" l="1"/>
  <c r="R68" i="12"/>
  <c r="T73" i="12"/>
  <c r="J4" i="12"/>
  <c r="I4" i="12"/>
  <c r="J23" i="12" l="1"/>
  <c r="I23" i="12"/>
  <c r="V73" i="12"/>
  <c r="T75" i="12"/>
  <c r="V75" i="12" s="1"/>
  <c r="J68" i="12"/>
  <c r="T60" i="12"/>
  <c r="V60" i="12" l="1"/>
  <c r="U60" i="12"/>
  <c r="T64" i="12"/>
  <c r="Q36" i="12"/>
  <c r="R36" i="12"/>
  <c r="J73" i="12"/>
  <c r="J75" i="12"/>
  <c r="R75" i="12"/>
  <c r="R73" i="12"/>
  <c r="I36" i="12"/>
  <c r="J36" i="12"/>
  <c r="U64" i="12" l="1"/>
  <c r="V64" i="12"/>
  <c r="R60" i="12"/>
  <c r="Q60" i="12"/>
  <c r="I60" i="12"/>
  <c r="J60" i="12"/>
  <c r="I64" i="12" l="1"/>
  <c r="J64" i="12"/>
  <c r="R62" i="12" l="1"/>
  <c r="N64" i="12"/>
  <c r="M64" i="12"/>
  <c r="Q64" i="12" l="1"/>
  <c r="Q62" i="12"/>
  <c r="Q31" i="1"/>
  <c r="Q53" i="1"/>
  <c r="Q36" i="1"/>
  <c r="Q16" i="1"/>
  <c r="Q15" i="1"/>
  <c r="Q29" i="1"/>
  <c r="P29" i="1"/>
  <c r="Q35" i="1"/>
  <c r="P35" i="1"/>
  <c r="Q52" i="1"/>
  <c r="P52" i="1"/>
  <c r="Q23" i="1"/>
  <c r="P23" i="1"/>
  <c r="P44" i="1"/>
  <c r="Q44" i="1"/>
  <c r="R64" i="12" l="1"/>
  <c r="AE29" i="1"/>
  <c r="AE35" i="1" l="1"/>
  <c r="AE36" i="1" l="1"/>
  <c r="AF51" i="1"/>
  <c r="AG47" i="1"/>
  <c r="AG49" i="1"/>
  <c r="AG48" i="1"/>
  <c r="AG51" i="1" l="1"/>
  <c r="AF49" i="1"/>
  <c r="AF47" i="1"/>
  <c r="AF48" i="1"/>
  <c r="AF43" i="1" l="1"/>
  <c r="AG43" i="1"/>
  <c r="AG42" i="1" l="1"/>
  <c r="AF42" i="1"/>
  <c r="AG40" i="1" l="1"/>
  <c r="AF40" i="1"/>
  <c r="AF39" i="1" l="1"/>
  <c r="AG39" i="1"/>
  <c r="AF38" i="1" l="1"/>
  <c r="AG38" i="1"/>
  <c r="AE44" i="1"/>
  <c r="AG45" i="1" l="1"/>
  <c r="AF45" i="1"/>
  <c r="AG46" i="1" l="1"/>
  <c r="AF46" i="1"/>
  <c r="AG50" i="1" l="1"/>
  <c r="AF50" i="1"/>
  <c r="AE52" i="1"/>
  <c r="AE53" i="1" l="1"/>
  <c r="AF3" i="1" l="1"/>
  <c r="AG3" i="1"/>
  <c r="AG6" i="1" l="1"/>
  <c r="AF6" i="1"/>
  <c r="AF5" i="1"/>
  <c r="AG5" i="1"/>
  <c r="AG4" i="1"/>
  <c r="AF4" i="1" l="1"/>
  <c r="AD16" i="1" l="1"/>
  <c r="AG16" i="1" s="1"/>
  <c r="AD19" i="1"/>
  <c r="AG19" i="1" s="1"/>
  <c r="AF8" i="1"/>
  <c r="AG8" i="1"/>
  <c r="AF10" i="1" l="1"/>
  <c r="AG10" i="1"/>
  <c r="AD11" i="1"/>
  <c r="AG11" i="1" s="1"/>
  <c r="AD29" i="1"/>
  <c r="AF23" i="1" l="1"/>
  <c r="AG23" i="1"/>
  <c r="AG29" i="1"/>
  <c r="AD35" i="1"/>
  <c r="AF29" i="1"/>
  <c r="AD36" i="1" l="1"/>
  <c r="AG36" i="1" s="1"/>
  <c r="AF35" i="1"/>
  <c r="AD44" i="1"/>
  <c r="AG35" i="1"/>
  <c r="AG44" i="1" l="1"/>
  <c r="AD52" i="1"/>
  <c r="AF44" i="1"/>
  <c r="AD53" i="1" l="1"/>
  <c r="AG53" i="1" s="1"/>
  <c r="AF52" i="1"/>
  <c r="A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danielapires</author>
  </authors>
  <commentList>
    <comment ref="K7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O7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P70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</commentList>
</comments>
</file>

<file path=xl/sharedStrings.xml><?xml version="1.0" encoding="utf-8"?>
<sst xmlns="http://schemas.openxmlformats.org/spreadsheetml/2006/main" count="782" uniqueCount="505">
  <si>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</si>
  <si>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</si>
  <si>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</si>
  <si>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</si>
  <si>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</si>
  <si>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</si>
  <si>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</si>
  <si>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</si>
  <si>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</si>
  <si>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</si>
  <si>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</si>
  <si>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</si>
  <si>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</si>
  <si>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</si>
  <si>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</si>
  <si>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</si>
  <si>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</si>
  <si>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</si>
  <si>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</si>
  <si>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</si>
  <si>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</si>
  <si>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</si>
  <si>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</si>
  <si>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</si>
  <si>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</si>
  <si>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</si>
  <si>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</si>
  <si>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</si>
  <si>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</si>
  <si>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</si>
  <si>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</si>
  <si>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</si>
  <si>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</si>
  <si>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</si>
  <si>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</si>
  <si>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</si>
  <si>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</si>
  <si>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</si>
  <si>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</si>
  <si>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</si>
  <si>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</si>
  <si>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</si>
  <si>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</si>
  <si>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</si>
  <si>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</si>
  <si>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</si>
  <si>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</si>
  <si>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</si>
  <si>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</si>
  <si>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</si>
  <si>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</si>
  <si>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</si>
  <si>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</si>
  <si>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</si>
  <si>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</si>
  <si>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</si>
  <si>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</si>
  <si>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</si>
  <si>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</si>
  <si>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</si>
  <si>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</si>
  <si>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</si>
  <si>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</si>
  <si>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</si>
  <si>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</si>
  <si>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</si>
  <si>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</si>
  <si>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</si>
  <si>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</si>
  <si>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</si>
  <si>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</si>
  <si>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</si>
  <si>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</si>
  <si>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</si>
  <si>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</si>
  <si>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</si>
  <si>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</si>
  <si>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</si>
  <si>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</si>
  <si>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</si>
  <si>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</si>
  <si>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</si>
  <si>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</si>
  <si>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</si>
  <si>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</si>
  <si>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</si>
  <si>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</si>
  <si>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</si>
  <si>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</si>
  <si>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</si>
  <si>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</si>
  <si>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</si>
  <si>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</si>
  <si>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</si>
  <si>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</si>
  <si>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</si>
  <si>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</si>
  <si>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</si>
  <si>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</si>
  <si>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</si>
  <si>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</si>
  <si>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</si>
  <si>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</si>
  <si>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</si>
  <si>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</si>
  <si>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</si>
  <si>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</si>
  <si>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</si>
  <si>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</si>
  <si>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</si>
  <si>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</si>
  <si>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</si>
  <si>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</si>
  <si>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</si>
  <si>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</si>
  <si>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</si>
  <si>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</si>
  <si>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</si>
  <si>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</si>
  <si>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</si>
  <si>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</si>
  <si>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</si>
  <si>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</si>
  <si>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</si>
  <si>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</si>
  <si>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</si>
  <si>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</si>
  <si>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</si>
  <si>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</si>
  <si>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</si>
  <si>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</si>
  <si>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</si>
  <si>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</si>
  <si>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</si>
  <si>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</si>
  <si>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</si>
  <si>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</si>
  <si>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</si>
  <si>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</si>
  <si>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</si>
  <si>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</si>
  <si>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</si>
  <si>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</si>
  <si>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</si>
  <si>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</si>
  <si>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</si>
  <si>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</si>
  <si>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</si>
  <si>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</si>
  <si>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</si>
  <si>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</si>
  <si>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</si>
  <si>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</si>
  <si>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</si>
  <si>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</si>
  <si>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</si>
  <si>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</si>
  <si>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</si>
  <si>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</si>
  <si>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</si>
  <si>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</si>
  <si>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</si>
  <si>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</si>
  <si>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</si>
  <si>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</si>
  <si>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</si>
  <si>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</si>
  <si>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</si>
  <si>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</si>
  <si>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</si>
  <si>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</si>
  <si>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</si>
  <si>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</si>
  <si>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</si>
  <si>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</si>
  <si>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</si>
  <si>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</si>
  <si>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</si>
  <si>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</si>
  <si>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</si>
  <si>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</si>
  <si>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</si>
  <si>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</si>
  <si>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</si>
  <si>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</si>
  <si>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</si>
  <si>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</si>
  <si>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</si>
  <si>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</si>
  <si>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</si>
  <si>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</si>
  <si>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</si>
  <si>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</si>
  <si>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</si>
  <si>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</si>
  <si>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</si>
  <si>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</si>
  <si>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</si>
  <si>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</si>
  <si>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</si>
  <si>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</si>
  <si>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</si>
  <si>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</si>
  <si>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</si>
  <si>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</si>
  <si>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</si>
  <si>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</si>
  <si>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</si>
  <si>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</si>
  <si>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</si>
  <si>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</si>
  <si>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</si>
  <si>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</si>
  <si>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</si>
  <si>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</si>
  <si>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</si>
  <si>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</si>
  <si>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</si>
  <si>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</si>
  <si>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</si>
  <si>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</si>
  <si>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</si>
  <si>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</si>
  <si>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</si>
  <si>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</si>
  <si>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</si>
  <si>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</si>
  <si>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</si>
  <si>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</si>
  <si>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</si>
  <si>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</si>
  <si>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</si>
  <si>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</si>
  <si>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</si>
  <si>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</si>
  <si>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</si>
  <si>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</si>
  <si>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</si>
  <si>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</si>
  <si>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</si>
  <si>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</si>
  <si>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</si>
  <si>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</si>
  <si>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</si>
  <si>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</si>
  <si>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</si>
  <si>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</si>
  <si>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</si>
  <si>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</si>
  <si>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</si>
  <si>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</si>
  <si>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</si>
  <si>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</si>
  <si>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</si>
  <si>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</si>
  <si>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</si>
  <si>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</si>
  <si>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</si>
  <si>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</si>
  <si>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</si>
  <si>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</si>
  <si>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</si>
  <si>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</si>
  <si>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</si>
  <si>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</si>
  <si>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</si>
  <si>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</si>
  <si>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</si>
  <si>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</si>
  <si>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</si>
  <si>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</si>
  <si>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</si>
  <si>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</si>
  <si>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</si>
  <si>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</si>
  <si>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</si>
  <si>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</si>
  <si>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</si>
  <si>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</si>
  <si>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</si>
  <si>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</si>
  <si>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</si>
  <si>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</si>
  <si>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</si>
  <si>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</si>
  <si>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</si>
  <si>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</si>
  <si>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</si>
  <si>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</si>
  <si>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</si>
  <si>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</si>
  <si>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</si>
  <si>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</si>
  <si>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</si>
  <si>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</si>
  <si>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</si>
  <si>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</si>
  <si>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</si>
  <si>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</si>
  <si>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</si>
  <si>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</si>
  <si>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</si>
  <si>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</si>
  <si>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</si>
  <si>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</si>
  <si>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</si>
  <si>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</si>
  <si>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</si>
  <si>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</si>
  <si>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</si>
  <si>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</si>
  <si>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</si>
  <si>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</si>
  <si>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</si>
  <si>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</si>
  <si>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</si>
  <si>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</si>
  <si>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</si>
  <si>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</si>
  <si>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</si>
  <si>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</si>
  <si>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</si>
  <si>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</si>
  <si>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</si>
  <si>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</si>
  <si>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</si>
  <si>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</si>
  <si>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</si>
  <si>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</si>
  <si>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</si>
  <si>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</si>
  <si>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</si>
  <si>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</si>
  <si>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</si>
  <si>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</si>
  <si>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</si>
  <si>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</si>
  <si>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</si>
  <si>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</si>
  <si>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</si>
  <si>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</si>
  <si>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</si>
  <si>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</si>
  <si>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</si>
  <si>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</si>
  <si>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</si>
  <si>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</si>
  <si>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</si>
  <si>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</si>
  <si>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</si>
  <si>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</si>
  <si>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</si>
  <si>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</si>
  <si>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</si>
  <si>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</si>
  <si>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</si>
  <si>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</si>
  <si>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</si>
  <si>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</si>
  <si>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</si>
  <si>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</si>
  <si>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</si>
  <si>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</si>
  <si>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</si>
  <si>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</si>
  <si>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</si>
  <si>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</si>
  <si>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</si>
  <si>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</si>
  <si>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</si>
  <si>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</si>
  <si>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</si>
  <si>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</si>
  <si>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</si>
  <si>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</si>
  <si>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</si>
  <si>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</si>
  <si>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</si>
  <si>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</si>
  <si>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</si>
  <si>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</si>
  <si>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</si>
  <si>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</si>
  <si>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</si>
  <si>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</si>
  <si>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</si>
  <si>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</si>
  <si>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</si>
  <si>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</si>
  <si>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</si>
  <si>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</si>
  <si>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</si>
  <si>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</si>
  <si>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</si>
  <si>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</si>
  <si>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</si>
  <si>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</si>
  <si>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</si>
  <si>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</si>
  <si>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</si>
  <si>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</si>
  <si>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</si>
  <si>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</si>
  <si>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</si>
  <si>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</si>
  <si>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</si>
  <si>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</si>
  <si>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Balanço Patrimonial (R$ mil)</t>
  </si>
  <si>
    <t>Caixa e equivalentes de caixa</t>
  </si>
  <si>
    <t>Caixa Restrito</t>
  </si>
  <si>
    <t>Títulos e valores mobiliários</t>
  </si>
  <si>
    <t>Contas a receber de clientes</t>
  </si>
  <si>
    <t>Estoques</t>
  </si>
  <si>
    <t>IR/CSL a recuperar</t>
  </si>
  <si>
    <t>Instrumentos financeiros derivativos</t>
  </si>
  <si>
    <t xml:space="preserve">Ativos mantidos para venda </t>
  </si>
  <si>
    <t>Depósitos Vinculados</t>
  </si>
  <si>
    <t>Adiantamento a fornecedores</t>
  </si>
  <si>
    <t>Investimentos</t>
  </si>
  <si>
    <t>Intangível</t>
  </si>
  <si>
    <t>Imobilizado</t>
  </si>
  <si>
    <t>Valor a pagar por aquisição das ações preferenciais  FIP</t>
  </si>
  <si>
    <t>Empréstimos</t>
  </si>
  <si>
    <t>Imposto de renda e contribuição social diferidos</t>
  </si>
  <si>
    <t>Valor a pagar por aquisição de participação de não controladores</t>
  </si>
  <si>
    <t>Dividendos a pagar</t>
  </si>
  <si>
    <t xml:space="preserve">Provisão para honorários de êxito </t>
  </si>
  <si>
    <t>Valor a pagar por aquisição de participação societária</t>
  </si>
  <si>
    <t>Total do passivo</t>
  </si>
  <si>
    <t>Patrimônio líquido atribuído aos acionistas da controladora</t>
  </si>
  <si>
    <t>Ações em Tesouraria</t>
  </si>
  <si>
    <t>Dividendo adicional proposto</t>
  </si>
  <si>
    <t>Total do passivo e patrimônio líquido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</si>
  <si>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</si>
  <si>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</si>
  <si>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</si>
  <si>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</si>
  <si>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</si>
  <si>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</si>
  <si>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</si>
  <si>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</si>
  <si>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</si>
  <si>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</si>
  <si>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</si>
  <si>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</si>
  <si>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</si>
  <si>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</si>
  <si>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</si>
  <si>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</si>
  <si>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</si>
  <si>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</si>
  <si>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</si>
  <si>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</si>
  <si>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</si>
  <si>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</si>
  <si>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</si>
  <si>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Prejuízo no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</si>
  <si>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</si>
  <si>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</si>
  <si>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</si>
  <si>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1T21</t>
  </si>
  <si>
    <t>2T21</t>
  </si>
  <si>
    <t>3T21</t>
  </si>
  <si>
    <t>4T21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</si>
  <si>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</si>
  <si>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</si>
  <si>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</si>
  <si>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</si>
  <si>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</si>
  <si>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</si>
  <si>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</si>
  <si>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4T22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</si>
  <si>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</si>
  <si>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</si>
  <si>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</si>
  <si>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</si>
  <si>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</si>
  <si>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Provisão por redução a valor recuperável de contas a receber</t>
  </si>
  <si>
    <t>Perda do contas a receber</t>
  </si>
  <si>
    <t>% da Receita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</si>
  <si>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</si>
  <si>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</si>
  <si>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</si>
  <si>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</si>
  <si>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</si>
  <si>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</si>
  <si>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</si>
  <si>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</si>
  <si>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</si>
  <si>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</si>
  <si>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</si>
  <si>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Receitas Financeiras sem AVP</t>
  </si>
  <si>
    <t>Receitas Financeiras do AVP</t>
  </si>
  <si>
    <t>Impostos Correntes</t>
  </si>
  <si>
    <t>Impostos Diferidos</t>
  </si>
  <si>
    <t>Provisão para Contingências Não Recorrentes</t>
  </si>
  <si>
    <t>Outros Não-Recorrentes</t>
  </si>
  <si>
    <t>Recuperação Escrow</t>
  </si>
  <si>
    <t>Realização de Valor Justo do Estoque da Dumont</t>
  </si>
  <si>
    <t>ESOP</t>
  </si>
  <si>
    <t>Impacto do AVP sobre Resultado Operacional</t>
  </si>
  <si>
    <t>Impactos Extraordinários</t>
  </si>
  <si>
    <t>EBITDA Ajustado</t>
  </si>
  <si>
    <t>Margem Ebitda</t>
  </si>
  <si>
    <t>Reserva de lucro de incentivo fiscal reflexa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</si>
</sst>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#,##0.000"/>
    <numFmt numFmtId="169" formatCode="_(* #,##0_);_(* \(#,##0\);_(* &quot;-&quot;??_);_(@_)"/>
    <numFmt numFmtId="170" formatCode="#,##0.0_);\(#,##0.0\);\-\ \ \ \ \ "/>
    <numFmt numFmtId="171" formatCode="0.0000&quot;  &quot;"/>
    <numFmt numFmtId="172" formatCode="0.00000&quot;  &quot;"/>
    <numFmt numFmtId="173" formatCode="m/d/yy\ hh:mm"/>
    <numFmt numFmtId="174" formatCode="_(* #,##0_);_(* \(#,##0\);_(* &quot;-&quot;???_);_(@_)"/>
    <numFmt numFmtId="175" formatCode="#,##0\ &quot;FB&quot;;[Red]\-#,##0\ &quot;FB&quot;"/>
    <numFmt numFmtId="176" formatCode="_(* #,##0.0000_);_(* \(#,##0.0000\);_(* &quot;-&quot;????_);_(@_)"/>
    <numFmt numFmtId="177" formatCode="_-* #,##0\ _E_s_c_._-;\-* #,##0\ _E_s_c_._-;_-* &quot;-&quot;\ _E_s_c_._-;_-@_-"/>
    <numFmt numFmtId="178" formatCode="&quot;$&quot;#,##0.00000000_);[Red]\(&quot;$&quot;#,##0.00000000\)"/>
    <numFmt numFmtId="179" formatCode="_(&quot;$&quot;* #,##0_);_(&quot;$&quot;* \(#,##0\);_(&quot;$&quot;* &quot;-&quot;_);_(@_)"/>
    <numFmt numFmtId="180" formatCode="_-[$€-2]\ * #,##0.00_-;\-[$€-2]\ * #,##0.00_-;_-[$€-2]\ * &quot;-&quot;??_-"/>
    <numFmt numFmtId="181" formatCode="_(* #,##0_);_(* \(#,##0\);_(* &quot;-&quot;_);_(@_)"/>
    <numFmt numFmtId="182" formatCode="#,##0;[Red]#,##0&quot;-&quot;"/>
    <numFmt numFmtId="183" formatCode="#,##0.00;[Red]#,##0.00&quot;-&quot;"/>
    <numFmt numFmtId="184" formatCode="#,###,;\-#,###,"/>
    <numFmt numFmtId="185" formatCode="#,##0;\-#,##0;&quot;---&quot;"/>
    <numFmt numFmtId="186" formatCode="_ * #,##0_ ;_ * \-#,##0_ ;_ * &quot;-&quot;_ ;_ @_ "/>
    <numFmt numFmtId="187" formatCode="_ * #,##0.00_ ;_ * \-#,##0.00_ ;_ * &quot;-&quot;??_ ;_ @_ "/>
    <numFmt numFmtId="188" formatCode="_-* #,##0\ _F_-;\-* #,##0\ _F_-;_-* &quot;-&quot;\ _F_-;_-@_-"/>
    <numFmt numFmtId="189" formatCode="_(&quot;R$ &quot;* #,##0.00_);_(&quot;R$ &quot;* \(#,##0.00\);_(&quot;R$ &quot;* &quot;-&quot;??_);_(@_)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&quot;  -  &quot;0&quot;  -  &quot;;&quot;  -  &quot;@&quot;  -  &quot;"/>
    <numFmt numFmtId="193" formatCode="_(* #,##0.0_);_(* \(#,##0.0\);_(* &quot;-&quot;????_);_(@_)"/>
    <numFmt numFmtId="194" formatCode="##0.00%;\(##0.00\)%"/>
    <numFmt numFmtId="195" formatCode="_(&quot;$&quot;\ * #,##0_);_(&quot;$&quot;\ * \(#,##0\);_(&quot;$&quot;\ * &quot;-&quot;_);_(@_)"/>
    <numFmt numFmtId="196" formatCode="&quot;$&quot;#,##0_);\(&quot;$&quot;#,##0\)"/>
    <numFmt numFmtId="197" formatCode="_(* #,##0_%\);_(* \(#,##0\);_(* &quot;-&quot;_);_(@_)"/>
    <numFmt numFmtId="198" formatCode="_(* #,##0.000_);_(* \(#,##0.000\);_(* &quot;-&quot;????_);_(@_)"/>
    <numFmt numFmtId="199" formatCode="_(* #,##0.00_);_(* \(#,##0.00\);_(* &quot;-&quot;????_);_(@_)"/>
    <numFmt numFmtId="200" formatCode="&quot;f.&quot;\ #,##0_-;[Red]&quot;f.&quot;\ #,##0\-"/>
    <numFmt numFmtId="201" formatCode="&quot;f.&quot;\ #,##0.00_-;[Red]&quot;f.&quot;\ #,##0.00\-"/>
    <numFmt numFmtId="202" formatCode="&quot;$&quot;#,##0_);[Red]\(&quot;$&quot;#,##0\)"/>
    <numFmt numFmtId="203" formatCode="&quot;$&quot;#,##0.00_);[Red]\(&quot;$&quot;#,##0.00\)"/>
    <numFmt numFmtId="204" formatCode="#,##0_);\(#,##0\);\-"/>
    <numFmt numFmtId="205" formatCode="#,##0.0_);\(#,##0.0\);\-"/>
    <numFmt numFmtId="206" formatCode="_(&quot;$&quot;\ * #,##0.00_);_(&quot;$&quot;\ * \(#,##0.00\);_(&quot;$&quot;\ * &quot;-&quot;??_);_(@_)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14" fillId="0" borderId="0" applyFont="0" applyAlignment="0">
      <alignment horizontal="center"/>
    </xf>
    <xf numFmtId="170" fontId="15" fillId="0" borderId="0" applyFont="0" applyFill="0" applyBorder="0" applyAlignment="0" applyProtection="0"/>
    <xf numFmtId="170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81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>
      <alignment horizontal="center"/>
    </xf>
    <xf numFmtId="184" fontId="1" fillId="0" borderId="0" applyFont="0" applyFill="0" applyBorder="0" applyAlignment="0" applyProtection="0">
      <alignment horizontal="center"/>
    </xf>
    <xf numFmtId="185" fontId="1" fillId="0" borderId="0" applyFont="0" applyFill="0" applyBorder="0" applyAlignment="0" applyProtection="0">
      <alignment horizontal="center"/>
    </xf>
    <xf numFmtId="185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6" fillId="0" borderId="0">
      <protection locked="0"/>
    </xf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5" fontId="9" fillId="0" borderId="0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" fillId="0" borderId="0" applyNumberFormat="0" applyFont="0" applyBorder="0"/>
    <xf numFmtId="196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7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8" fontId="1" fillId="0" borderId="0" applyFill="0" applyBorder="0" applyAlignment="0"/>
    <xf numFmtId="198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4" fontId="36" fillId="0" borderId="0">
      <alignment horizontal="center"/>
    </xf>
    <xf numFmtId="204" fontId="36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>
      <alignment horizontal="center"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5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500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68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67" fontId="5" fillId="3" borderId="5" xfId="2" applyNumberFormat="1" applyFont="1" applyFill="1" applyBorder="1" applyAlignment="1">
      <alignment horizontal="right"/>
    </xf>
    <xf numFmtId="166" fontId="5" fillId="3" borderId="5" xfId="1" applyNumberFormat="1" applyFont="1" applyFill="1" applyBorder="1" applyAlignment="1">
      <alignment horizontal="right"/>
    </xf>
    <xf numFmtId="166" fontId="5" fillId="3" borderId="13" xfId="1" applyNumberFormat="1" applyFont="1" applyFill="1" applyBorder="1" applyAlignment="1">
      <alignment horizontal="right"/>
    </xf>
    <xf numFmtId="167" fontId="6" fillId="3" borderId="5" xfId="2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6" fontId="4" fillId="5" borderId="5" xfId="1" applyNumberFormat="1" applyFont="1" applyFill="1" applyBorder="1" applyAlignment="1">
      <alignment horizontal="right"/>
    </xf>
    <xf numFmtId="165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6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66" fontId="3" fillId="3" borderId="5" xfId="1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5" xfId="0" applyNumberFormat="1" applyFont="1" applyFill="1" applyBorder="1" applyAlignment="1">
      <alignment horizontal="right"/>
    </xf>
    <xf numFmtId="166" fontId="4" fillId="4" borderId="5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166" fontId="3" fillId="3" borderId="0" xfId="1" applyNumberFormat="1" applyFont="1" applyFill="1" applyBorder="1" applyAlignment="1">
      <alignment horizontal="right"/>
    </xf>
    <xf numFmtId="166" fontId="3" fillId="3" borderId="7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166" fontId="2" fillId="2" borderId="5" xfId="1" applyNumberFormat="1" applyFont="1" applyFill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  <xf numFmtId="166" fontId="2" fillId="2" borderId="10" xfId="1" applyNumberFormat="1" applyFont="1" applyFill="1" applyBorder="1" applyAlignment="1">
      <alignment horizontal="right"/>
    </xf>
    <xf numFmtId="0" fontId="3" fillId="3" borderId="0" xfId="0" applyFont="1" applyFill="1" applyAlignment="1"/>
    <xf numFmtId="0" fontId="3" fillId="7" borderId="0" xfId="0" applyFont="1" applyFill="1" applyAlignment="1"/>
    <xf numFmtId="3" fontId="3" fillId="7" borderId="0" xfId="0" applyNumberFormat="1" applyFont="1" applyFill="1"/>
    <xf numFmtId="3" fontId="3" fillId="7" borderId="0" xfId="0" applyNumberFormat="1" applyFont="1" applyFill="1" applyAlignment="1"/>
    <xf numFmtId="3" fontId="3" fillId="3" borderId="0" xfId="0" applyNumberFormat="1" applyFont="1" applyFill="1"/>
    <xf numFmtId="0" fontId="3" fillId="7" borderId="0" xfId="0" applyFont="1" applyFill="1"/>
    <xf numFmtId="167" fontId="3" fillId="3" borderId="0" xfId="2" applyNumberFormat="1" applyFont="1" applyFill="1"/>
    <xf numFmtId="168" fontId="3" fillId="6" borderId="5" xfId="0" applyNumberFormat="1" applyFont="1" applyFill="1" applyBorder="1"/>
    <xf numFmtId="167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6" fontId="8" fillId="3" borderId="0" xfId="1" applyNumberFormat="1" applyFont="1" applyFill="1"/>
    <xf numFmtId="168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8" fillId="3" borderId="5" xfId="1" applyNumberFormat="1" applyFont="1" applyFill="1" applyBorder="1"/>
    <xf numFmtId="166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67" fontId="39" fillId="3" borderId="15" xfId="2" applyNumberFormat="1" applyFont="1" applyFill="1" applyBorder="1" applyAlignment="1">
      <alignment horizontal="right"/>
    </xf>
    <xf numFmtId="166" fontId="39" fillId="3" borderId="17" xfId="1" applyNumberFormat="1" applyFont="1" applyFill="1" applyBorder="1" applyAlignment="1">
      <alignment horizontal="right"/>
    </xf>
    <xf numFmtId="167" fontId="39" fillId="3" borderId="5" xfId="2" applyNumberFormat="1" applyFont="1" applyFill="1" applyBorder="1" applyAlignment="1">
      <alignment horizontal="right"/>
    </xf>
    <xf numFmtId="166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67" fontId="40" fillId="4" borderId="5" xfId="2" applyNumberFormat="1" applyFont="1" applyFill="1" applyBorder="1" applyAlignment="1">
      <alignment horizontal="right"/>
    </xf>
    <xf numFmtId="166" fontId="40" fillId="4" borderId="13" xfId="1" applyNumberFormat="1" applyFont="1" applyFill="1" applyBorder="1" applyAlignment="1">
      <alignment horizontal="right"/>
    </xf>
    <xf numFmtId="167" fontId="39" fillId="0" borderId="5" xfId="2" applyNumberFormat="1" applyFont="1" applyFill="1" applyBorder="1" applyAlignment="1">
      <alignment horizontal="right"/>
    </xf>
    <xf numFmtId="167" fontId="41" fillId="2" borderId="9" xfId="2" applyNumberFormat="1" applyFont="1" applyFill="1" applyBorder="1" applyAlignment="1">
      <alignment horizontal="right"/>
    </xf>
    <xf numFmtId="167" fontId="39" fillId="0" borderId="3" xfId="2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/>
    <xf numFmtId="0" fontId="39" fillId="3" borderId="0" xfId="0" applyFont="1" applyFill="1" applyAlignment="1">
      <alignment horizontal="right"/>
    </xf>
    <xf numFmtId="0" fontId="39" fillId="3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right"/>
    </xf>
    <xf numFmtId="167" fontId="39" fillId="3" borderId="7" xfId="2" applyNumberFormat="1" applyFont="1" applyFill="1" applyBorder="1" applyAlignment="1">
      <alignment horizontal="right"/>
    </xf>
    <xf numFmtId="166" fontId="39" fillId="3" borderId="12" xfId="1" applyNumberFormat="1" applyFont="1" applyFill="1" applyBorder="1" applyAlignment="1">
      <alignment horizontal="right"/>
    </xf>
    <xf numFmtId="167" fontId="40" fillId="5" borderId="5" xfId="2" applyNumberFormat="1" applyFont="1" applyFill="1" applyBorder="1" applyAlignment="1">
      <alignment horizontal="right"/>
    </xf>
    <xf numFmtId="166" fontId="40" fillId="5" borderId="13" xfId="1" applyNumberFormat="1" applyFont="1" applyFill="1" applyBorder="1" applyAlignment="1">
      <alignment horizontal="right"/>
    </xf>
    <xf numFmtId="167" fontId="43" fillId="2" borderId="14" xfId="2" applyNumberFormat="1" applyFont="1" applyFill="1" applyBorder="1" applyAlignment="1">
      <alignment horizontal="right"/>
    </xf>
    <xf numFmtId="166" fontId="43" fillId="2" borderId="23" xfId="1" applyNumberFormat="1" applyFont="1" applyFill="1" applyBorder="1" applyAlignment="1">
      <alignment horizontal="right"/>
    </xf>
    <xf numFmtId="167" fontId="39" fillId="3" borderId="0" xfId="2" applyNumberFormat="1" applyFont="1" applyFill="1" applyBorder="1" applyAlignment="1">
      <alignment horizontal="right"/>
    </xf>
    <xf numFmtId="167" fontId="43" fillId="2" borderId="11" xfId="2" applyNumberFormat="1" applyFont="1" applyFill="1" applyBorder="1" applyAlignment="1">
      <alignment horizontal="right"/>
    </xf>
    <xf numFmtId="166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67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67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6" fontId="43" fillId="2" borderId="13" xfId="1" applyNumberFormat="1" applyFont="1" applyFill="1" applyBorder="1" applyAlignment="1">
      <alignment horizontal="right"/>
    </xf>
    <xf numFmtId="166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09" fontId="8" fillId="3" borderId="0" xfId="1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167" fontId="0" fillId="0" borderId="0" xfId="2" applyNumberFormat="1" applyFont="1"/>
    <xf numFmtId="210" fontId="39" fillId="3" borderId="0" xfId="0" applyNumberFormat="1" applyFont="1" applyFill="1"/>
    <xf numFmtId="210" fontId="3" fillId="3" borderId="0" xfId="0" applyNumberFormat="1" applyFont="1" applyFill="1" applyAlignment="1"/>
    <xf numFmtId="2" fontId="3" fillId="3" borderId="0" xfId="0" applyNumberFormat="1" applyFont="1" applyFill="1"/>
    <xf numFmtId="166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Fill="1"/>
    <xf numFmtId="0" fontId="45" fillId="0" borderId="0" xfId="982" applyFill="1" applyAlignment="1">
      <alignment horizontal="center"/>
    </xf>
    <xf numFmtId="0" fontId="45" fillId="0" borderId="0" xfId="982" applyAlignment="1">
      <alignment horizontal="center"/>
    </xf>
    <xf numFmtId="0" fontId="45" fillId="0" borderId="0" xfId="982" applyFont="1" applyAlignment="1">
      <alignment horizontal="center"/>
    </xf>
    <xf numFmtId="212" fontId="45" fillId="0" borderId="25" xfId="982" applyNumberFormat="1" applyFill="1" applyBorder="1"/>
    <xf numFmtId="0" fontId="9" fillId="0" borderId="25" xfId="982" applyFont="1" applyBorder="1"/>
    <xf numFmtId="169" fontId="0" fillId="0" borderId="0" xfId="943" applyNumberFormat="1" applyFont="1"/>
    <xf numFmtId="169" fontId="45" fillId="0" borderId="0" xfId="982" applyNumberFormat="1"/>
    <xf numFmtId="169" fontId="0" fillId="0" borderId="0" xfId="943" applyNumberFormat="1" applyFont="1" applyFill="1"/>
    <xf numFmtId="0" fontId="9" fillId="0" borderId="0" xfId="982" applyFont="1"/>
    <xf numFmtId="169" fontId="0" fillId="0" borderId="25" xfId="943" applyNumberFormat="1" applyFont="1" applyFill="1" applyBorder="1"/>
    <xf numFmtId="169" fontId="0" fillId="0" borderId="25" xfId="943" applyNumberFormat="1" applyFont="1" applyBorder="1"/>
    <xf numFmtId="169" fontId="9" fillId="0" borderId="0" xfId="943" applyNumberFormat="1" applyFont="1"/>
    <xf numFmtId="169" fontId="0" fillId="0" borderId="28" xfId="943" applyNumberFormat="1" applyFont="1" applyBorder="1"/>
    <xf numFmtId="212" fontId="45" fillId="0" borderId="25" xfId="982" applyNumberFormat="1" applyBorder="1"/>
    <xf numFmtId="0" fontId="9" fillId="0" borderId="0" xfId="982" applyFont="1" applyFill="1" applyAlignment="1">
      <alignment horizontal="center"/>
    </xf>
    <xf numFmtId="213" fontId="0" fillId="0" borderId="0" xfId="943" applyNumberFormat="1" applyFont="1"/>
    <xf numFmtId="169" fontId="0" fillId="0" borderId="0" xfId="943" applyNumberFormat="1" applyFont="1" applyBorder="1"/>
    <xf numFmtId="169" fontId="0" fillId="20" borderId="0" xfId="943" applyNumberFormat="1" applyFont="1" applyFill="1"/>
    <xf numFmtId="169" fontId="0" fillId="0" borderId="0" xfId="943" applyNumberFormat="1" applyFont="1" applyFill="1" applyBorder="1"/>
    <xf numFmtId="169" fontId="0" fillId="20" borderId="25" xfId="943" applyNumberFormat="1" applyFont="1" applyFill="1" applyBorder="1"/>
    <xf numFmtId="213" fontId="9" fillId="0" borderId="0" xfId="943" applyNumberFormat="1" applyFont="1" applyFill="1"/>
    <xf numFmtId="169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69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69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69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67" fontId="54" fillId="0" borderId="0" xfId="983" applyNumberFormat="1" applyFont="1" applyAlignment="1" applyProtection="1">
      <alignment horizontal="left" indent="1"/>
      <protection locked="0"/>
    </xf>
    <xf numFmtId="167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69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69" fontId="1" fillId="0" borderId="0" xfId="4" quotePrefix="1" applyNumberFormat="1" applyFont="1" applyFill="1" applyBorder="1" applyAlignment="1">
      <alignment horizontal="right"/>
    </xf>
    <xf numFmtId="169" fontId="1" fillId="0" borderId="0" xfId="491" applyNumberFormat="1" applyFont="1"/>
    <xf numFmtId="169" fontId="1" fillId="0" borderId="0" xfId="491" applyNumberFormat="1" applyFont="1" applyFill="1"/>
    <xf numFmtId="169" fontId="1" fillId="7" borderId="0" xfId="491" applyNumberFormat="1" applyFont="1" applyFill="1"/>
    <xf numFmtId="169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67" fontId="54" fillId="0" borderId="0" xfId="984" applyNumberFormat="1" applyFont="1" applyBorder="1" applyAlignment="1" applyProtection="1">
      <alignment horizontal="left" indent="1"/>
      <protection locked="0"/>
    </xf>
    <xf numFmtId="167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69" fontId="1" fillId="0" borderId="25" xfId="4" applyNumberFormat="1" applyFont="1" applyFill="1" applyBorder="1"/>
    <xf numFmtId="167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69" fontId="60" fillId="0" borderId="0" xfId="943" applyNumberFormat="1" applyFont="1"/>
    <xf numFmtId="169" fontId="60" fillId="0" borderId="25" xfId="943" applyNumberFormat="1" applyFont="1" applyBorder="1"/>
    <xf numFmtId="169" fontId="60" fillId="0" borderId="28" xfId="943" applyNumberFormat="1" applyFont="1" applyBorder="1"/>
    <xf numFmtId="169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0" fontId="60" fillId="0" borderId="0" xfId="987" applyFill="1"/>
    <xf numFmtId="213" fontId="9" fillId="0" borderId="0" xfId="943" applyNumberFormat="1" applyFont="1" applyFill="1"/>
    <xf numFmtId="169" fontId="60" fillId="0" borderId="0" xfId="987" applyNumberFormat="1"/>
    <xf numFmtId="169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60" fillId="0" borderId="0" xfId="987" applyFont="1" applyAlignment="1">
      <alignment horizontal="center"/>
    </xf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69" fontId="9" fillId="0" borderId="0" xfId="943" applyNumberFormat="1" applyFont="1"/>
    <xf numFmtId="14" fontId="60" fillId="0" borderId="0" xfId="987" applyNumberFormat="1"/>
    <xf numFmtId="0" fontId="60" fillId="0" borderId="0" xfId="987" applyBorder="1"/>
    <xf numFmtId="0" fontId="9" fillId="0" borderId="25" xfId="987" applyFont="1" applyFill="1" applyBorder="1" applyAlignment="1">
      <alignment horizontal="center"/>
    </xf>
    <xf numFmtId="169" fontId="60" fillId="0" borderId="0" xfId="987" applyNumberFormat="1" applyBorder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69" fontId="60" fillId="0" borderId="0" xfId="987" applyNumberFormat="1" applyFill="1"/>
    <xf numFmtId="169" fontId="9" fillId="0" borderId="0" xfId="943" applyNumberFormat="1" applyFont="1" applyFill="1"/>
    <xf numFmtId="169" fontId="9" fillId="0" borderId="25" xfId="943" applyNumberFormat="1" applyFont="1" applyFill="1" applyBorder="1"/>
    <xf numFmtId="169" fontId="60" fillId="0" borderId="0" xfId="943" applyNumberFormat="1" applyFont="1" applyFill="1"/>
    <xf numFmtId="0" fontId="9" fillId="0" borderId="0" xfId="987" applyFont="1" applyAlignment="1">
      <alignment horizontal="center"/>
    </xf>
    <xf numFmtId="169" fontId="60" fillId="0" borderId="25" xfId="943" applyNumberFormat="1" applyFont="1" applyFill="1" applyBorder="1"/>
    <xf numFmtId="169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5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69" fontId="60" fillId="0" borderId="25" xfId="987" applyNumberFormat="1" applyFill="1" applyBorder="1"/>
    <xf numFmtId="169" fontId="60" fillId="0" borderId="0" xfId="943" applyNumberFormat="1" applyFont="1" applyFill="1" applyBorder="1"/>
    <xf numFmtId="37" fontId="9" fillId="0" borderId="0" xfId="987" applyNumberFormat="1" applyFont="1" applyProtection="1"/>
    <xf numFmtId="0" fontId="60" fillId="0" borderId="0" xfId="987" applyFill="1" applyAlignment="1">
      <alignment horizontal="center"/>
    </xf>
    <xf numFmtId="212" fontId="60" fillId="0" borderId="25" xfId="987" applyNumberFormat="1" applyFill="1" applyBorder="1"/>
    <xf numFmtId="0" fontId="9" fillId="0" borderId="0" xfId="987" applyFont="1" applyFill="1" applyAlignment="1">
      <alignment horizontal="center"/>
    </xf>
    <xf numFmtId="0" fontId="51" fillId="21" borderId="29" xfId="6" applyFont="1" applyFill="1" applyBorder="1" applyAlignment="1">
      <alignment horizontal="left"/>
    </xf>
    <xf numFmtId="0" fontId="52" fillId="0" borderId="0" xfId="983" applyFont="1" applyAlignment="1" applyProtection="1">
      <alignment horizontal="left" indent="1"/>
      <protection locked="0"/>
    </xf>
    <xf numFmtId="169" fontId="1" fillId="0" borderId="0" xfId="4" applyNumberFormat="1" applyFont="1" applyBorder="1"/>
    <xf numFmtId="0" fontId="52" fillId="0" borderId="0" xfId="983" applyFont="1" applyAlignment="1" applyProtection="1">
      <alignment horizontal="left" indent="2"/>
      <protection locked="0"/>
    </xf>
    <xf numFmtId="169" fontId="1" fillId="0" borderId="0" xfId="4" quotePrefix="1" applyNumberFormat="1" applyFont="1" applyFill="1" applyBorder="1"/>
    <xf numFmtId="169" fontId="1" fillId="0" borderId="0" xfId="4" quotePrefix="1" applyNumberFormat="1" applyFont="1" applyBorder="1"/>
    <xf numFmtId="0" fontId="52" fillId="0" borderId="0" xfId="984" applyFont="1" applyAlignment="1" applyProtection="1">
      <alignment horizontal="left" indent="2"/>
      <protection locked="0"/>
    </xf>
    <xf numFmtId="169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0" fontId="53" fillId="0" borderId="30" xfId="983" applyFont="1" applyBorder="1" applyAlignment="1" applyProtection="1">
      <alignment horizontal="left"/>
      <protection locked="0"/>
    </xf>
    <xf numFmtId="169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67" fontId="54" fillId="0" borderId="0" xfId="983" applyNumberFormat="1" applyFont="1" applyAlignment="1" applyProtection="1">
      <alignment horizontal="left" indent="1"/>
      <protection locked="0"/>
    </xf>
    <xf numFmtId="167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69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69" fontId="1" fillId="0" borderId="0" xfId="4" quotePrefix="1" applyNumberFormat="1" applyFont="1" applyFill="1" applyBorder="1" applyAlignment="1">
      <alignment horizontal="right"/>
    </xf>
    <xf numFmtId="169" fontId="1" fillId="0" borderId="0" xfId="491" applyNumberFormat="1" applyFont="1"/>
    <xf numFmtId="169" fontId="1" fillId="0" borderId="0" xfId="491" applyNumberFormat="1" applyFont="1" applyFill="1"/>
    <xf numFmtId="169" fontId="1" fillId="7" borderId="0" xfId="491" applyNumberFormat="1" applyFont="1" applyFill="1"/>
    <xf numFmtId="169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67" fontId="54" fillId="0" borderId="0" xfId="984" applyNumberFormat="1" applyFont="1" applyBorder="1" applyAlignment="1" applyProtection="1">
      <alignment horizontal="left" indent="1"/>
      <protection locked="0"/>
    </xf>
    <xf numFmtId="167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69" fontId="1" fillId="0" borderId="25" xfId="4" applyNumberFormat="1" applyFont="1" applyFill="1" applyBorder="1"/>
    <xf numFmtId="167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169" fontId="60" fillId="19" borderId="0" xfId="943" applyNumberFormat="1" applyFont="1" applyFill="1"/>
    <xf numFmtId="2" fontId="60" fillId="0" borderId="0" xfId="987" applyNumberFormat="1"/>
    <xf numFmtId="0" fontId="9" fillId="0" borderId="0" xfId="987" applyFont="1" applyFill="1"/>
    <xf numFmtId="212" fontId="60" fillId="0" borderId="25" xfId="987" applyNumberFormat="1" applyBorder="1" applyAlignment="1">
      <alignment horizontal="center"/>
    </xf>
    <xf numFmtId="169" fontId="9" fillId="0" borderId="0" xfId="943" quotePrefix="1" applyNumberFormat="1" applyFont="1" applyFill="1" applyBorder="1"/>
    <xf numFmtId="212" fontId="60" fillId="0" borderId="25" xfId="987" applyNumberFormat="1" applyFill="1" applyBorder="1" applyAlignment="1">
      <alignment horizontal="center"/>
    </xf>
    <xf numFmtId="169" fontId="9" fillId="0" borderId="0" xfId="987" applyNumberFormat="1" applyFont="1"/>
    <xf numFmtId="0" fontId="60" fillId="0" borderId="25" xfId="987" applyFill="1" applyBorder="1"/>
    <xf numFmtId="0" fontId="11" fillId="0" borderId="0" xfId="987" applyFont="1" applyFill="1" applyAlignment="1">
      <alignment horizontal="center"/>
    </xf>
    <xf numFmtId="212" fontId="11" fillId="0" borderId="25" xfId="987" applyNumberFormat="1" applyFont="1" applyFill="1" applyBorder="1" applyAlignment="1">
      <alignment horizontal="center"/>
    </xf>
    <xf numFmtId="37" fontId="60" fillId="0" borderId="0" xfId="987" applyNumberFormat="1" applyFill="1"/>
    <xf numFmtId="214" fontId="60" fillId="0" borderId="0" xfId="987" applyNumberFormat="1"/>
    <xf numFmtId="0" fontId="11" fillId="0" borderId="25" xfId="987" applyFont="1" applyFill="1" applyBorder="1"/>
    <xf numFmtId="169" fontId="60" fillId="19" borderId="0" xfId="987" applyNumberFormat="1" applyFill="1"/>
    <xf numFmtId="169" fontId="9" fillId="19" borderId="0" xfId="943" applyNumberFormat="1" applyFont="1" applyFill="1"/>
    <xf numFmtId="165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69" fontId="38" fillId="0" borderId="0" xfId="0" applyNumberFormat="1" applyFont="1" applyAlignment="1">
      <alignment wrapText="1"/>
    </xf>
    <xf numFmtId="169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69" fontId="38" fillId="0" borderId="14" xfId="0" applyNumberFormat="1" applyFont="1" applyBorder="1" applyAlignment="1">
      <alignment wrapText="1"/>
    </xf>
    <xf numFmtId="169" fontId="0" fillId="0" borderId="14" xfId="1" applyNumberFormat="1" applyFont="1" applyBorder="1"/>
    <xf numFmtId="169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69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69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69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5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69" fontId="0" fillId="0" borderId="0" xfId="0" applyNumberFormat="1" applyFill="1"/>
    <xf numFmtId="169" fontId="0" fillId="0" borderId="14" xfId="0" applyNumberFormat="1" applyFill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6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69" fontId="65" fillId="0" borderId="0" xfId="0" applyNumberFormat="1" applyFont="1" applyFill="1"/>
    <xf numFmtId="169" fontId="65" fillId="0" borderId="0" xfId="1" applyNumberFormat="1" applyFont="1" applyAlignment="1">
      <alignment wrapText="1"/>
    </xf>
    <xf numFmtId="169" fontId="0" fillId="0" borderId="0" xfId="0" applyNumberFormat="1"/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69" fontId="65" fillId="0" borderId="0" xfId="1" applyNumberFormat="1" applyFont="1"/>
    <xf numFmtId="169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6" fontId="0" fillId="7" borderId="0" xfId="1" applyNumberFormat="1" applyFont="1" applyFill="1"/>
    <xf numFmtId="169" fontId="65" fillId="22" borderId="25" xfId="0" applyNumberFormat="1" applyFont="1" applyFill="1" applyBorder="1"/>
    <xf numFmtId="169" fontId="65" fillId="0" borderId="25" xfId="0" applyNumberFormat="1" applyFont="1" applyFill="1" applyBorder="1"/>
    <xf numFmtId="0" fontId="66" fillId="0" borderId="25" xfId="0" applyFont="1" applyBorder="1" applyAlignment="1">
      <alignment horizontal="right" vertical="center" wrapText="1"/>
    </xf>
    <xf numFmtId="169" fontId="65" fillId="0" borderId="14" xfId="0" applyNumberFormat="1" applyFont="1" applyFill="1" applyBorder="1"/>
    <xf numFmtId="169" fontId="65" fillId="0" borderId="0" xfId="0" applyNumberFormat="1" applyFont="1" applyFill="1" applyBorder="1"/>
    <xf numFmtId="0" fontId="65" fillId="0" borderId="0" xfId="0" applyFont="1" applyBorder="1" applyAlignment="1">
      <alignment wrapText="1"/>
    </xf>
    <xf numFmtId="169" fontId="65" fillId="0" borderId="14" xfId="0" quotePrefix="1" applyNumberFormat="1" applyFont="1" applyFill="1" applyBorder="1"/>
    <xf numFmtId="169" fontId="65" fillId="0" borderId="0" xfId="0" quotePrefix="1" applyNumberFormat="1" applyFont="1" applyFill="1" applyBorder="1"/>
    <xf numFmtId="169" fontId="59" fillId="0" borderId="0" xfId="1" applyNumberFormat="1" applyFont="1" applyAlignment="1">
      <alignment horizontal="right" wrapText="1"/>
    </xf>
    <xf numFmtId="3" fontId="66" fillId="0" borderId="0" xfId="0" applyNumberFormat="1" applyFont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69" fontId="66" fillId="0" borderId="0" xfId="1" applyNumberFormat="1" applyFont="1" applyAlignment="1">
      <alignment horizontal="right"/>
    </xf>
    <xf numFmtId="169" fontId="66" fillId="0" borderId="14" xfId="1" applyNumberFormat="1" applyFont="1" applyBorder="1" applyAlignment="1">
      <alignment horizontal="right"/>
    </xf>
    <xf numFmtId="169" fontId="65" fillId="0" borderId="31" xfId="0" applyNumberFormat="1" applyFont="1" applyFill="1" applyBorder="1"/>
    <xf numFmtId="0" fontId="3" fillId="0" borderId="0" xfId="0" applyFont="1" applyFill="1" applyAlignment="1"/>
    <xf numFmtId="210" fontId="3" fillId="0" borderId="0" xfId="0" applyNumberFormat="1" applyFont="1" applyFill="1" applyAlignme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Fill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8" fillId="0" borderId="0" xfId="0" applyFont="1"/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0" fontId="3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49" fillId="0" borderId="0" xfId="0" applyFont="1"/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0" fontId="49" fillId="0" borderId="0" xfId="0" applyFont="1" applyAlignment="1"/>
    <xf numFmtId="166" fontId="49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14" xfId="1" applyNumberFormat="1" applyFont="1" applyBorder="1"/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Border="1" applyAlignment="1">
      <alignment horizontal="right"/>
    </xf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6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166" fontId="3" fillId="3" borderId="0" xfId="1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6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Fill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0" fontId="68" fillId="3" borderId="0" xfId="0" applyFont="1" applyFill="1" applyAlignment="1">
      <alignment horizontal="right"/>
    </xf>
    <xf numFmtId="169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6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67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0" xfId="0" applyFont="1" applyFill="1"/>
    <xf numFmtId="0" fontId="74" fillId="0" borderId="0" xfId="0" applyFont="1" applyAlignment="1">
      <alignment horizontal="right"/>
    </xf>
    <xf numFmtId="0" fontId="73" fillId="0" borderId="0" xfId="0" applyFont="1"/>
    <xf numFmtId="3" fontId="75" fillId="0" borderId="0" xfId="0" applyNumberFormat="1" applyFont="1"/>
    <xf numFmtId="3" fontId="73" fillId="0" borderId="0" xfId="0" applyNumberFormat="1" applyFont="1"/>
    <xf numFmtId="166" fontId="73" fillId="0" borderId="0" xfId="0" applyNumberFormat="1" applyFont="1"/>
    <xf numFmtId="166" fontId="73" fillId="0" borderId="0" xfId="1" applyNumberFormat="1" applyFont="1"/>
    <xf numFmtId="167" fontId="73" fillId="0" borderId="0" xfId="2" applyNumberFormat="1" applyFont="1"/>
    <xf numFmtId="166" fontId="75" fillId="0" borderId="0" xfId="0" applyNumberFormat="1" applyFont="1" applyAlignment="1">
      <alignment horizontal="right"/>
    </xf>
    <xf numFmtId="166" fontId="75" fillId="0" borderId="0" xfId="0" applyNumberFormat="1" applyFont="1"/>
    <xf numFmtId="166" fontId="74" fillId="0" borderId="0" xfId="0" applyNumberFormat="1" applyFont="1"/>
    <xf numFmtId="167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69" fontId="76" fillId="0" borderId="15" xfId="0" applyNumberFormat="1" applyFont="1" applyBorder="1" applyAlignment="1">
      <alignment horizontal="right"/>
    </xf>
    <xf numFmtId="169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69" fontId="76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69" fontId="3" fillId="3" borderId="5" xfId="0" applyNumberFormat="1" applyFont="1" applyFill="1" applyBorder="1" applyAlignment="1">
      <alignment horizontal="right"/>
    </xf>
    <xf numFmtId="166" fontId="3" fillId="3" borderId="5" xfId="1075" applyNumberFormat="1" applyFont="1" applyFill="1" applyBorder="1" applyAlignment="1">
      <alignment horizontal="right"/>
    </xf>
    <xf numFmtId="169" fontId="4" fillId="4" borderId="5" xfId="0" applyNumberFormat="1" applyFont="1" applyFill="1" applyBorder="1" applyAlignment="1">
      <alignment horizontal="right"/>
    </xf>
    <xf numFmtId="169" fontId="4" fillId="4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166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69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3" fillId="0" borderId="3" xfId="1075" applyNumberFormat="1" applyFont="1" applyFill="1" applyBorder="1" applyAlignment="1">
      <alignment horizontal="right"/>
    </xf>
    <xf numFmtId="169" fontId="8" fillId="0" borderId="3" xfId="1075" applyNumberFormat="1" applyFont="1" applyFill="1" applyBorder="1" applyAlignment="1">
      <alignment horizontal="right"/>
    </xf>
    <xf numFmtId="169" fontId="77" fillId="0" borderId="3" xfId="1075" applyNumberFormat="1" applyFont="1" applyFill="1" applyBorder="1" applyAlignment="1">
      <alignment horizontal="right"/>
    </xf>
    <xf numFmtId="169" fontId="3" fillId="0" borderId="5" xfId="1075" applyNumberFormat="1" applyFont="1" applyFill="1" applyBorder="1" applyAlignment="1">
      <alignment horizontal="right"/>
    </xf>
    <xf numFmtId="169" fontId="3" fillId="0" borderId="0" xfId="1075" applyNumberFormat="1" applyFont="1" applyFill="1" applyBorder="1" applyAlignment="1">
      <alignment horizontal="right"/>
    </xf>
    <xf numFmtId="169" fontId="3" fillId="0" borderId="37" xfId="1075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69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69" fontId="7" fillId="2" borderId="9" xfId="1075" applyNumberFormat="1" applyFont="1" applyFill="1" applyBorder="1" applyAlignment="1">
      <alignment horizontal="right"/>
    </xf>
    <xf numFmtId="211" fontId="3" fillId="3" borderId="5" xfId="1" quotePrefix="1" applyNumberFormat="1" applyFont="1" applyFill="1" applyBorder="1" applyAlignment="1">
      <alignment horizontal="right"/>
    </xf>
    <xf numFmtId="3" fontId="0" fillId="0" borderId="0" xfId="0" applyNumberFormat="1" applyFill="1"/>
    <xf numFmtId="165" fontId="0" fillId="0" borderId="0" xfId="1" applyFont="1" applyFill="1"/>
    <xf numFmtId="167" fontId="40" fillId="0" borderId="0" xfId="2" applyNumberFormat="1" applyFont="1" applyFill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61" fillId="0" borderId="0" xfId="0" applyFont="1"/>
    <xf numFmtId="0" fontId="61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33</xdr:col>
      <xdr:colOff>9526</xdr:colOff>
      <xdr:row>1</xdr:row>
      <xdr:rowOff>907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" y="0"/>
          <a:ext cx="7762874" cy="1162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8659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7654636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22</xdr:col>
      <xdr:colOff>13607</xdr:colOff>
      <xdr:row>1</xdr:row>
      <xdr:rowOff>11723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6599463" cy="1161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bkp\MARKETIN\KITMID\KITFXH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Operacoes\Transporte\Planejamento_Controle\Indicadores\Esta&#231;&#245;es\An&#225;lisePerfilDemandaMAIO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1\Modelos\5a%20Vers&#227;o\20101216_Or&#231;amento%20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0\20100211_Or&#231;amento_2010%20-%20APROV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ATA\EXCEL\RATF01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1\COKE\Flow-Exercise&amp;Estimate\Flow&amp;Estimate&amp;Info\Flows\FCCI2001TV-05-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zrjz\.RIO_DPZRIO.DPZ\TRANSFER\MIDIA\Souzacruz\CARLTON\2000\Planos\CARLTON%202000%20revis&#227;o%2014%20de%20F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1%25TARP\1%25TA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Coke\MEDPLANS\1999\COKE\FLOPR19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ANTARCTI\Investimento%20Publicit&#225;rio%201996-19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MICHELIN\INVEST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9\RATBOT9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red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7\FLOW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FLOPR19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WINDOWS/Temporary%20Internet%20Files/Content.IE5/DG04OI26/Press_Maranh&#227;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DOCUME~1/66597/CONFIG~1/Temp/ICEOWS/ViewUpd/TarifOrc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KITMID/KITFXH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EMID\JDSUL\cro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SI/SI_AT/CSL/Spc/BVR/2000/Conselho/BadeR2000_NRJ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Users\thiago\Desktop\20110103_Redefini&#231;&#227;o%20de%20Potencial%20e%20Comiss&#227;o%20para%20201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DATA\EXCEL\RATF01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Modelos\20110107_Or&#231;amento%202011%20(FIN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2\Coke\FCC2002-01-09-27aOPM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1999\COKE\DATA\EXCEL\RATF01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FLOPR19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XLS/TAB/T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20120120_Planilha_Or&#231;amento_2012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  <sheetName val="Diretrizes"/>
    </sheetNames>
    <sheetDataSet>
      <sheetData sheetId="0" refreshError="1"/>
      <sheetData sheetId="1" refreshError="1"/>
      <sheetData sheetId="2" refreshError="1"/>
      <sheetData sheetId="3" refreshError="1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N10">
            <v>30</v>
          </cell>
          <cell r="T10">
            <v>21</v>
          </cell>
          <cell r="U10">
            <v>23</v>
          </cell>
          <cell r="V10">
            <v>26</v>
          </cell>
        </row>
        <row r="11">
          <cell r="N11">
            <v>20</v>
          </cell>
          <cell r="T11">
            <v>24</v>
          </cell>
          <cell r="U11">
            <v>27</v>
          </cell>
          <cell r="V11">
            <v>29</v>
          </cell>
        </row>
        <row r="12">
          <cell r="N12">
            <v>20</v>
          </cell>
          <cell r="T12">
            <v>22</v>
          </cell>
          <cell r="U12">
            <v>29</v>
          </cell>
          <cell r="V12">
            <v>29</v>
          </cell>
        </row>
        <row r="13">
          <cell r="N13">
            <v>52</v>
          </cell>
          <cell r="T13">
            <v>13</v>
          </cell>
          <cell r="U13">
            <v>17</v>
          </cell>
          <cell r="V13">
            <v>18</v>
          </cell>
        </row>
        <row r="14">
          <cell r="N14">
            <v>34</v>
          </cell>
          <cell r="T14">
            <v>16</v>
          </cell>
          <cell r="U14">
            <v>32</v>
          </cell>
          <cell r="V14">
            <v>18</v>
          </cell>
        </row>
        <row r="15">
          <cell r="N15">
            <v>37</v>
          </cell>
          <cell r="T15">
            <v>15</v>
          </cell>
          <cell r="U15">
            <v>25</v>
          </cell>
          <cell r="V15">
            <v>23</v>
          </cell>
        </row>
        <row r="16">
          <cell r="N16">
            <v>45</v>
          </cell>
          <cell r="T16">
            <v>8</v>
          </cell>
          <cell r="U16">
            <v>28</v>
          </cell>
          <cell r="V16">
            <v>19</v>
          </cell>
        </row>
        <row r="17">
          <cell r="N17">
            <v>28</v>
          </cell>
          <cell r="T17">
            <v>21</v>
          </cell>
          <cell r="U17">
            <v>29</v>
          </cell>
          <cell r="V17">
            <v>22</v>
          </cell>
        </row>
        <row r="18">
          <cell r="N18">
            <v>18</v>
          </cell>
          <cell r="T18">
            <v>19</v>
          </cell>
          <cell r="U18">
            <v>27</v>
          </cell>
          <cell r="V18">
            <v>36</v>
          </cell>
        </row>
        <row r="19">
          <cell r="N19">
            <v>7</v>
          </cell>
          <cell r="T19">
            <v>6</v>
          </cell>
          <cell r="U19">
            <v>25</v>
          </cell>
          <cell r="V19">
            <v>62</v>
          </cell>
        </row>
        <row r="20">
          <cell r="N20">
            <v>15</v>
          </cell>
          <cell r="T20">
            <v>9</v>
          </cell>
          <cell r="U20">
            <v>17</v>
          </cell>
          <cell r="V20">
            <v>59</v>
          </cell>
        </row>
        <row r="21">
          <cell r="N21">
            <v>12</v>
          </cell>
          <cell r="T21">
            <v>7</v>
          </cell>
          <cell r="U21">
            <v>15</v>
          </cell>
          <cell r="V21">
            <v>66</v>
          </cell>
        </row>
        <row r="22">
          <cell r="N22">
            <v>43</v>
          </cell>
          <cell r="T22">
            <v>6</v>
          </cell>
          <cell r="U22">
            <v>17</v>
          </cell>
          <cell r="V22">
            <v>34</v>
          </cell>
        </row>
        <row r="23">
          <cell r="N23">
            <v>16</v>
          </cell>
          <cell r="T23">
            <v>20</v>
          </cell>
          <cell r="U23">
            <v>27</v>
          </cell>
          <cell r="V23">
            <v>37</v>
          </cell>
        </row>
        <row r="24">
          <cell r="N24">
            <v>14</v>
          </cell>
          <cell r="T24">
            <v>19</v>
          </cell>
          <cell r="U24">
            <v>23</v>
          </cell>
          <cell r="V24">
            <v>44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-Downside"/>
      <sheetName val="EBITDA Waterfall"/>
      <sheetName val="Apoio"/>
      <sheetName val="Metas PLR"/>
      <sheetName val="RESUMO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CONSOLIDADO"/>
      <sheetName val="Estudos da Cota"/>
      <sheetName val="Definição da Cota"/>
      <sheetName val="Graf Sazonalidade"/>
      <sheetName val="Cotas 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O20">
            <v>1</v>
          </cell>
        </row>
        <row r="23">
          <cell r="Q23">
            <v>0.05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dHora"/>
      <sheetName val="Premissas Macro"/>
      <sheetName val="RESUMO"/>
      <sheetName val="Principal"/>
      <sheetName val="BadeR99_NBA"/>
      <sheetName val="Controle De ASO's"/>
      <sheetName val="Variaveis"/>
      <sheetName val="Previsão de Vagões"/>
      <sheetName val="Espera"/>
      <sheetName val="Saldos"/>
      <sheetName val="Gráficos"/>
      <sheetName val="Navios"/>
      <sheetName val="Armazéns"/>
      <sheetName val="Categorias"/>
      <sheetName val="Check List- Gerrot"/>
      <sheetName val="Quadro Funcional"/>
      <sheetName val="Anexo X - ENSINO"/>
      <sheetName val="Dados"/>
      <sheetName val="CLAS"/>
      <sheetName val="Step2_Correlation"/>
      <sheetName val="Step2_Histogram"/>
      <sheetName val="Step_0_Team_CALENDAR"/>
      <sheetName val="Lists"/>
      <sheetName val="Tabela1"/>
      <sheetName val="Pacotes"/>
      <sheetName val="REB MX - TIPO"/>
      <sheetName val="DemoRes_(2)"/>
      <sheetName val="RecLiqServ_(2)"/>
      <sheetName val="DetDemoRes_(2)"/>
      <sheetName val="Controle_De_ASO's"/>
      <sheetName val="Previsão_de_Vagões"/>
      <sheetName val="Check_List-_Gerrot"/>
      <sheetName val="PORTOS"/>
      <sheetName val="AMI"/>
      <sheetName val="Check List"/>
      <sheetName val="Plan1"/>
      <sheetName val="récapprobable98"/>
      <sheetName val="ComentariosCusteio"/>
      <sheetName val="Disp 2005 FCA"/>
      <sheetName val="PERGUNTAS"/>
      <sheetName val="Check Farol"/>
      <sheetName val="Grupo x Justif"/>
      <sheetName val="EAIGESEN"/>
      <sheetName val="JANEIRO98"/>
      <sheetName val="DCF"/>
      <sheetName val="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  <sheetName val="Resumo Vendas"/>
      <sheetName val="RESUMO"/>
      <sheetName val="Custo Cap Giro"/>
      <sheetName val="DRE"/>
      <sheetName val="DRE (Euro)"/>
      <sheetName val="Balanço"/>
      <sheetName val="Fluxo Caixa"/>
      <sheetName val="Capital Giro"/>
      <sheetName val="Desp. e Rec. Financeiras"/>
      <sheetName val="D &amp; A"/>
      <sheetName val="IR e CSLL"/>
      <sheetName val="Provisão PLR"/>
      <sheetName val="Fluxo Proj vendas"/>
      <sheetName val="Plan5"/>
      <sheetName val="Share"/>
      <sheetName val="Vendas Relógios"/>
      <sheetName val="Premissas Vendas Relógios"/>
      <sheetName val="EUR"/>
      <sheetName val="CMV Relógios"/>
      <sheetName val="Premissas Macro"/>
      <sheetName val="Fretes"/>
      <sheetName val="Headcount"/>
      <sheetName val="Comercial"/>
      <sheetName val="Administrativo"/>
      <sheetName val="Manaus"/>
      <sheetName val="Assist. Técnica"/>
      <sheetName val="Investimentos"/>
      <sheetName val="Metas PLR"/>
      <sheetName val="BAN"/>
      <sheetName val="BEL"/>
      <sheetName val="CTB"/>
      <sheetName val="CTO"/>
      <sheetName val="MAG"/>
      <sheetName val="POA"/>
      <sheetName val="REC"/>
      <sheetName val="RIO"/>
      <sheetName val="SVD"/>
      <sheetName val="BSB"/>
      <sheetName val="Total Technos"/>
      <sheetName val="EURO"/>
    </sheetNames>
    <sheetDataSet>
      <sheetData sheetId="0" refreshError="1"/>
      <sheetData sheetId="1" refreshError="1"/>
      <sheetData sheetId="2" refreshError="1">
        <row r="1">
          <cell r="K1">
            <v>1</v>
          </cell>
          <cell r="Z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P4">
            <v>4.7999999999999996E-3</v>
          </cell>
        </row>
        <row r="5">
          <cell r="AA5">
            <v>4.353599328326907E-2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emissas Macro"/>
      <sheetName val="RESUMO"/>
      <sheetName val="Principal"/>
      <sheetName val="BadeR99_NBA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DIFL"/>
      <sheetName val="DIFN"/>
      <sheetName val="DIFS"/>
      <sheetName val="DIPE"/>
      <sheetName val="FGC"/>
      <sheetName val="Ligas"/>
      <sheetName val="Mn"/>
      <sheetName val="Pareto_Dispersões_por_Produto"/>
      <sheetName val="Pareto_Dispersões_por_Área"/>
      <sheetName val="Extratif_Dispersões_por_Área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1"/>
      <sheetName val="Pareto_Dispersões_por_Área1"/>
      <sheetName val="Extratif_Dispersões_por_Área1"/>
      <sheetName val="DemoRes_(2)2"/>
      <sheetName val="RecLiqServ_(2)2"/>
      <sheetName val="DetDemoRes_(2)2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deR99_NBA.xls"/>
      <sheetName val="BANCO DE DADOS_ESTRUTURA"/>
      <sheetName val="REB MX - TIPO"/>
      <sheetName val="Variaveis"/>
      <sheetName val="Ciclo Vagão"/>
      <sheetName val="DADOS"/>
      <sheetName val="Previsão de Vagões"/>
      <sheetName val="Espera"/>
      <sheetName val="Saldos"/>
      <sheetName val="Gráficos"/>
      <sheetName val="Armazéns"/>
      <sheetName val="ComentariosCusteio"/>
      <sheetName val="Vagões ECM"/>
      <sheetName val="Decretos_PIS-COFINS"/>
      <sheetName val="Check List- 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dHora"/>
      <sheetName val="MID"/>
      <sheetName val="mapa"/>
      <sheetName val="RATF0104"/>
      <sheetName val="MêsBase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Flow 2007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Internet Out"/>
      <sheetName val="Internet Nov"/>
      <sheetName val="Tabe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  <sheetName val="OBS"/>
      <sheetName val="Check List- Gerrot"/>
      <sheetName val="VENDAS&quot;TUP´S"/>
      <sheetName val="OPERAÇÃM"/>
      <sheetName val="EXTRC  VENDAS&quot;TUP´S"/>
      <sheetName val="COORD ORERAÇÃO"/>
      <sheetName val="Validações"/>
      <sheetName val="Cronograma"/>
      <sheetName val="DIR MERCADO CONSUMIDOR"/>
      <sheetName val="GDP"/>
      <sheetName val="MêsBase"/>
      <sheetName val="Variáveis"/>
      <sheetName val="GLOPER_30abril"/>
      <sheetName val="Cashflow"/>
      <sheetName val="#REF"/>
      <sheetName val="Just Nat 57 B"/>
      <sheetName val="Dados"/>
      <sheetName val="OK Premissas Nat 56"/>
      <sheetName val="Menu"/>
      <sheetName val="P_Gerencias"/>
      <sheetName val="P_SiglasGerencias"/>
      <sheetName val="Justif Nat 51"/>
      <sheetName val="OK Justif Nat 58 "/>
      <sheetName val="JUST NAT 52"/>
    </sheetNames>
    <sheetDataSet>
      <sheetData sheetId="0" refreshError="1">
        <row r="2">
          <cell r="C2" t="str">
            <v>ALVARO PEREIRA DA COSTA</v>
          </cell>
        </row>
        <row r="3">
          <cell r="C3" t="str">
            <v>CESAR AUGUSTO XAVIER MOREIRA</v>
          </cell>
        </row>
        <row r="4">
          <cell r="C4" t="str">
            <v>CICERO CRISPIM MARQUES FEITOSA</v>
          </cell>
        </row>
        <row r="5">
          <cell r="C5" t="str">
            <v>ERIVALDO VIDAL JUNIOR</v>
          </cell>
        </row>
        <row r="6">
          <cell r="C6" t="str">
            <v>MARTONIO DE OLIVEIRA RODRIGUES</v>
          </cell>
        </row>
        <row r="7">
          <cell r="C7" t="str">
            <v>JOSE FILIPE ALVES DE BARROS QUEIROZ</v>
          </cell>
        </row>
        <row r="8">
          <cell r="C8" t="str">
            <v>JOSE ALDISIO LEITE FIRMINO</v>
          </cell>
        </row>
        <row r="9">
          <cell r="C9" t="str">
            <v>BERNARDINO TEMPONI CAMPOS</v>
          </cell>
        </row>
        <row r="10">
          <cell r="C10" t="str">
            <v>FRANCISCO AFONSO FERREIRA MAIA</v>
          </cell>
        </row>
        <row r="11">
          <cell r="C11" t="str">
            <v>JOAO TOME MOREIRA</v>
          </cell>
        </row>
        <row r="12">
          <cell r="C12" t="str">
            <v>ELVIO ANTONIO NARCISO</v>
          </cell>
        </row>
        <row r="13">
          <cell r="C13" t="str">
            <v>JOSE MARIA CAVALCANTE FILHO</v>
          </cell>
        </row>
        <row r="14">
          <cell r="C14" t="str">
            <v>GIORDANO BRUNO PEREIRA BRASIL</v>
          </cell>
        </row>
        <row r="15">
          <cell r="C15" t="str">
            <v>HEITOR PIRES BARBOSA JUNIOR</v>
          </cell>
        </row>
        <row r="16">
          <cell r="C16" t="str">
            <v>SANDRO EDUARDO GONÇALVES E SILVA</v>
          </cell>
        </row>
        <row r="17">
          <cell r="C17" t="str">
            <v>GEORGINA VASCONCELOS SAMPAIO</v>
          </cell>
        </row>
        <row r="18">
          <cell r="C18" t="str">
            <v>MARCO AURELIO MALACO PEREIRA</v>
          </cell>
        </row>
        <row r="19">
          <cell r="C19" t="str">
            <v>REGINA CLAUDIA OLIVEIRA DE SANTANA</v>
          </cell>
        </row>
        <row r="20">
          <cell r="C20" t="str">
            <v>GUSTAVO ROCHA AMARAL</v>
          </cell>
        </row>
        <row r="21">
          <cell r="C21" t="str">
            <v>SARVIA SILVANA RIOS PIRES</v>
          </cell>
        </row>
        <row r="22">
          <cell r="C22" t="str">
            <v>DELANIA AZEVEDO CAVALCANTE</v>
          </cell>
        </row>
        <row r="23">
          <cell r="C23" t="str">
            <v>EDUARDO LOPES DOS SANTOS NETO</v>
          </cell>
        </row>
        <row r="24">
          <cell r="C24" t="str">
            <v>WALDENIO DE JESUS SOARES DA ROCHA</v>
          </cell>
        </row>
        <row r="25">
          <cell r="C25" t="str">
            <v>PAULO AFONSO DE ARAUJO SIQUEIRA</v>
          </cell>
        </row>
        <row r="26">
          <cell r="C26" t="str">
            <v>JOSE JULIO BRAGA SILVA</v>
          </cell>
        </row>
        <row r="27">
          <cell r="C27" t="str">
            <v>JOAO CAPPI</v>
          </cell>
        </row>
        <row r="28">
          <cell r="C28" t="str">
            <v>GABRIEL MONTENEGRO DAMASCENO</v>
          </cell>
        </row>
        <row r="29">
          <cell r="C29" t="str">
            <v>PEDRO BEZERRA SILVA</v>
          </cell>
        </row>
        <row r="30">
          <cell r="C30" t="str">
            <v>FERNANDO BARBOSA MELLO MENDES</v>
          </cell>
        </row>
        <row r="31">
          <cell r="C31" t="str">
            <v>LUCIANO CANSANCAO MOREIRA E SILVA</v>
          </cell>
        </row>
        <row r="32">
          <cell r="C32" t="str">
            <v>MAURO FREITAS DE ATAIDE</v>
          </cell>
        </row>
        <row r="33">
          <cell r="C33" t="str">
            <v>FRANCISCO CARMELIO MEDEIROS NETO</v>
          </cell>
        </row>
        <row r="34">
          <cell r="C34" t="str">
            <v>LUIZ HIRAM FARIAS BEZERRA</v>
          </cell>
        </row>
        <row r="35">
          <cell r="C35" t="str">
            <v>ROBERTO BATISTA MONTEFUSCO ARRAES</v>
          </cell>
        </row>
        <row r="36">
          <cell r="C36" t="str">
            <v>PAULO DA CUNHA CORREIA LIMA</v>
          </cell>
        </row>
        <row r="37">
          <cell r="C37" t="str">
            <v>JOAO ANICETO DE CARVALHO NETO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INT."/>
      <sheetName val="MOTIVO "/>
      <sheetName val="COMPARATIVO"/>
      <sheetName val="CRONOGRAMA"/>
      <sheetName val="PROG. TV aberta CA"/>
      <sheetName val="CA SP INTERIOR"/>
      <sheetName val="PROGRAMETE TV aberta"/>
      <sheetName val="SP INTERIOR"/>
      <sheetName val="PROG. TV aberta FOX"/>
      <sheetName val="FOX SP INTERIOR"/>
      <sheetName val="MTV"/>
      <sheetName val="PROG. TV ABERTA CD"/>
      <sheetName val="CD SP INTERIOR"/>
      <sheetName val="PROG. TV ABERTA - TOTAL"/>
      <sheetName val="TV-PROGRAMETE"/>
      <sheetName val="PATROCÍNIOS"/>
      <sheetName val="CAPA REVISTA"/>
      <sheetName val="REVISTA-INS."/>
      <sheetName val="REVISTA-$"/>
      <sheetName val="EDITORA"/>
      <sheetName val="JORNAL"/>
      <sheetName val="BASE REVISTA"/>
      <sheetName val="FILIAL"/>
      <sheetName val="TOTAL U$"/>
      <sheetName val="BASE"/>
      <sheetName val="PROJEÇÃO"/>
      <sheetName val="Módulo1"/>
      <sheetName val="Módulo2"/>
      <sheetName val="Módulo3"/>
      <sheetName val="PROG_ TV aberta CA"/>
      <sheetName val="PROG_ TV aberta FOX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OBS"/>
      <sheetName val="1%TARP"/>
      <sheetName val="Resumo_por_P"/>
      <sheetName val="1%TARP_-_SET'96"/>
      <sheetName val="1%TARP_-_OUT'96"/>
      <sheetName val="1%TARP_-_FEV'97"/>
      <sheetName val="1%TARP_-_JUN'97"/>
      <sheetName val="1%TARP_-_OUT'97"/>
      <sheetName val="PROG. TV aberta CA"/>
      <sheetName val="PROG. TV aberta FOX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FLOPR19C"/>
      <sheetName val="Tabelas"/>
      <sheetName val="Budget Coca-Col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  <sheetName val="Resumo por P"/>
      <sheetName val="Plan1"/>
      <sheetName val="EXCEL2"/>
      <sheetName val="Instruções"/>
      <sheetName val="Identificação"/>
      <sheetName val="Pareto"/>
      <sheetName val="Estratificação"/>
      <sheetName val="Análise das Causas A"/>
      <sheetName val="Análise das Hipóteses A"/>
      <sheetName val="5 Por Ques A"/>
      <sheetName val="PA (A)"/>
      <sheetName val="Análise das Causas B"/>
      <sheetName val="Análise das Hipóteses B"/>
      <sheetName val="5 Por Ques B"/>
      <sheetName val="PA (B)"/>
      <sheetName val="Check1Tabela"/>
      <sheetName val="Conclusão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EXEMPL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Principal"/>
      <sheetName val="Dados"/>
      <sheetName val="Análise das Causas "/>
      <sheetName val="Análise das Hipóteses "/>
      <sheetName val="5 Porquês"/>
      <sheetName val="Relatório de Anomalia"/>
      <sheetName val="JLLE"/>
      <sheetName val="MAUA"/>
      <sheetName val="MêsBase"/>
      <sheetName val="controle-ARQUIVO"/>
      <sheetName val="DemoRes_(2)"/>
      <sheetName val="RecLiqServ_(2)"/>
      <sheetName val="DetDemoRes_(2)"/>
      <sheetName val="Usiminas_"/>
      <sheetName val="Análise_das_Causas_A"/>
      <sheetName val="Análise_das_Hipóteses_A"/>
      <sheetName val="5_Por_Ques_A"/>
      <sheetName val="PA_(A)"/>
      <sheetName val="Análise_das_Causas_B"/>
      <sheetName val="Análise_das_Hipóteses_B"/>
      <sheetName val="5_Por_Ques_B"/>
      <sheetName val="PA_(B)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elas"/>
      <sheetName val="DemoRes_(2)2"/>
      <sheetName val="RecLiqServ_(2)2"/>
      <sheetName val="DetDemoRes_(2)2"/>
      <sheetName val="Usiminas_2"/>
      <sheetName val="Análise_das_Causas_A2"/>
      <sheetName val="Análise_das_Hipóteses_A2"/>
      <sheetName val="5_Por_Ques_A2"/>
      <sheetName val="PA_(A)2"/>
      <sheetName val="Análise_das_Causas_B2"/>
      <sheetName val="Análise_das_Hipóteses_B2"/>
      <sheetName val="5_Por_Ques_B2"/>
      <sheetName val="PA_(B)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DemoRes_(2)1"/>
      <sheetName val="RecLiqServ_(2)1"/>
      <sheetName val="DetDemoRes_(2)1"/>
      <sheetName val="Usiminas_1"/>
      <sheetName val="Análise_das_Causas_A1"/>
      <sheetName val="Análise_das_Hipóteses_A1"/>
      <sheetName val="5_Por_Ques_A1"/>
      <sheetName val="PA_(A)1"/>
      <sheetName val="Análise_das_Causas_B1"/>
      <sheetName val="Análise_das_Hipóteses_B1"/>
      <sheetName val="5_Por_Ques_B1"/>
      <sheetName val="PA_(B)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Análise_das_Causas_"/>
      <sheetName val="Análise_das_Hipóteses_"/>
      <sheetName val="5_Porquês"/>
      <sheetName val="Relatório_de_Anomalia"/>
      <sheetName val="Coordenadas"/>
      <sheetName val="CEARA"/>
      <sheetName val="RTA"/>
      <sheetName val="Import_Capex"/>
      <sheetName val="BadeR99_CE"/>
      <sheetName val="Real"/>
      <sheetName val="Lista Completa"/>
      <sheetName val="MH Installations"/>
      <sheetName val="oficial"/>
      <sheetName val="Promoção"/>
      <sheetName val="Cronograma"/>
      <sheetName val="henfel"/>
      <sheetName val="ACOPL ENG"/>
      <sheetName val="Voith"/>
      <sheetName val="Solicitação Gestão"/>
      <sheetName val="Tabela_aux organograma"/>
      <sheetName val="Check List- Gerrot"/>
      <sheetName val="Check List"/>
      <sheetName val="Check Farol"/>
      <sheetName val="Diário de Bor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sispecabr99"/>
      <sheetName val="AR @ ACT"/>
      <sheetName val="Investimento%20Publicitário%201"/>
    </sheetNames>
    <definedNames>
      <definedName name="IMPRESSÃ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Resumo por P"/>
      <sheetName val="Capa_21"/>
      <sheetName val="Anunciantes_INV_1"/>
      <sheetName val="Tática_de_TV1"/>
      <sheetName val="Tática_de_RV1"/>
      <sheetName val="Tática_de_JO1"/>
      <sheetName val="INVESTIM.XLS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  <sheetName val="Região Sul"/>
      <sheetName val="sispecabr99"/>
      <sheetName val="REUNIÃO GERENCIAL"/>
      <sheetName val="Indicadores"/>
      <sheetName val="Oferta"/>
      <sheetName val="Oferta prevista x real"/>
      <sheetName val="Oferta Real X Aceite"/>
      <sheetName val="Aceite X Realizado"/>
      <sheetName val="Oferta  Real  X  Descarga  Real"/>
      <sheetName val="CONTROLE DE GRÃOS "/>
      <sheetName val="Gráficos"/>
      <sheetName val="Lacunas"/>
      <sheetName val="Controle cargueiros"/>
      <sheetName val="Produtividade"/>
      <sheetName val="Gráficos (2)"/>
      <sheetName val="Produtividade_Fertilizantes"/>
      <sheetName val="Gráfico ano"/>
      <sheetName val="Farol"/>
      <sheetName val="DETALHADO"/>
      <sheetName val="Plan Grãos"/>
      <sheetName val="DADOS"/>
      <sheetName val="OP-Alojamento"/>
      <sheetName val="OP-Banheiro"/>
      <sheetName val="Copa"/>
      <sheetName val="OP-Cozinha"/>
      <sheetName val="Refeitório"/>
      <sheetName val="Vestiário"/>
      <sheetName val="CCO"/>
      <sheetName val="INFORMÁTICA"/>
      <sheetName val="OP-LOCOMOTIVA "/>
      <sheetName val="OP-OFICINAS"/>
      <sheetName val="OP-Sala de Ferramentas"/>
      <sheetName val="OP-SALA MANUTENÇÃO"/>
      <sheetName val="OP-Lavador"/>
      <sheetName val="OP-Almoxarifado"/>
      <sheetName val="OP-Veículo"/>
      <sheetName val="COL-Sala Reunião-Treinamento"/>
      <sheetName val="AD-Escritório"/>
      <sheetName val="COL-Estacionamento"/>
      <sheetName val="COL-Plataforma"/>
      <sheetName val="OP-Posto Abastecimento"/>
      <sheetName val="COL-Pátio-Trecho"/>
      <sheetName val="OP-Auto linha"/>
      <sheetName val="OP-Garagem"/>
      <sheetName val="OP-Obras "/>
      <sheetName val="OP-ESTALEIRO"/>
      <sheetName val="OP-Vagão Dormitório"/>
      <sheetName val="Metas"/>
      <sheetName val="dez-ba"/>
      <sheetName val="nov-ba"/>
      <sheetName val="out-ba"/>
      <sheetName val="set-ba"/>
      <sheetName val="ago-ba"/>
      <sheetName val="jul-se"/>
      <sheetName val="jul-al"/>
      <sheetName val="jul-ba"/>
      <sheetName val="jan-ba"/>
      <sheetName val="jan-al"/>
      <sheetName val="jan-se"/>
      <sheetName val="fev-ba"/>
      <sheetName val="fev-al"/>
      <sheetName val="fev-se"/>
      <sheetName val="mar-ba"/>
      <sheetName val="mar-al"/>
      <sheetName val="mar-se"/>
      <sheetName val="abr-ba"/>
      <sheetName val="abr-al"/>
      <sheetName val="abr-se"/>
      <sheetName val="mai-ba"/>
      <sheetName val="mai-se"/>
      <sheetName val="mai-al"/>
      <sheetName val="jun-ba"/>
      <sheetName val="jun-se"/>
      <sheetName val="jun-al"/>
      <sheetName val="Metas Coord Adriana "/>
      <sheetName val="Plan Elaine (Nani) "/>
      <sheetName val="Plan Letieri"/>
      <sheetName val="Plan Mariana "/>
      <sheetName val="Plan Alexandre"/>
      <sheetName val="Plan Dornellas "/>
      <sheetName val="Plan Adauto"/>
      <sheetName val="Plan Rosane "/>
      <sheetName val="Plan Luciana"/>
      <sheetName val="Plan Fabiana "/>
      <sheetName val="Plan Renata"/>
      <sheetName val="Plan Derek"/>
      <sheetName val="Plan Miguel "/>
      <sheetName val="Plan Raphael "/>
      <sheetName val="Plan Veronice"/>
      <sheetName val="Plan Vine"/>
      <sheetName val="Plan Monica "/>
      <sheetName val="Plan Luiz Clapp"/>
      <sheetName val="Plan Naisa"/>
      <sheetName val="Plan Monica Silva"/>
      <sheetName val="Plan Giselle"/>
      <sheetName val="Plan Rubens "/>
      <sheetName val="Plan Cesar 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Report t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Tab IC Mar"/>
      <sheetName val="NOME DO COLABORADOR"/>
      <sheetName val="Listas"/>
      <sheetName val="Cronograma"/>
      <sheetName val="Pessoal CVRD"/>
      <sheetName val="Solução"/>
      <sheetName val="#REF"/>
      <sheetName val="Auxiliar"/>
      <sheetName val="Custos de Equip.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Ident"/>
      <sheetName val="Estrat"/>
      <sheetName val="Anal Causas"/>
      <sheetName val="Anal Hipot"/>
      <sheetName val="Por Que"/>
      <sheetName val="Rel Anomalia"/>
      <sheetName val="Plan3"/>
      <sheetName val="Resumo EFVM"/>
      <sheetName val="Metas IEA"/>
      <sheetName val="Principal"/>
      <sheetName val="LEG"/>
      <sheetName val="PAN_3s"/>
      <sheetName val="MELHORIAS E OPÇÕES"/>
      <sheetName val="4.Painel"/>
      <sheetName val="Anx7_Listas"/>
      <sheetName val="REUNIÃO_GERENCIAL"/>
      <sheetName val="Oferta_prevista_x_real"/>
      <sheetName val="Oferta_Real_X_Aceite"/>
      <sheetName val="Aceite_X_Realizado"/>
      <sheetName val="Oferta__Real__X__Descarga__Real"/>
      <sheetName val="CONTROLE_DE_GRÃOS_"/>
      <sheetName val="Controle_cargueiros"/>
      <sheetName val="Gráficos_(2)"/>
      <sheetName val="Gráfico_ano"/>
      <sheetName val="Plan_Grãos"/>
      <sheetName val="OP-LOCOMOTIVA_"/>
      <sheetName val="OP-Sala_de_Ferramentas"/>
      <sheetName val="OP-SALA_MANUTENÇÃO"/>
      <sheetName val="COL-Sala_Reunião-Treinamento"/>
      <sheetName val="OP-Posto_Abastecimento"/>
      <sheetName val="OP-Auto_linha"/>
      <sheetName val="OP-Obras_"/>
      <sheetName val="OP-Vagão_Dormitório"/>
      <sheetName val="Usiminas_"/>
      <sheetName val="Report_to"/>
      <sheetName val="Metas_Coord_Adriana_"/>
      <sheetName val="Plan_Elaine_(Nani)_"/>
      <sheetName val="Plan_Letieri"/>
      <sheetName val="Plan_Mariana_"/>
      <sheetName val="Plan_Alexandre"/>
      <sheetName val="Plan_Dornellas_"/>
      <sheetName val="Plan_Adauto"/>
      <sheetName val="Plan_Rosane_"/>
      <sheetName val="Plan_Luciana"/>
      <sheetName val="Plan_Fabiana_"/>
      <sheetName val="Plan_Renata"/>
      <sheetName val="Plan_Derek"/>
      <sheetName val="Plan_Miguel_"/>
      <sheetName val="Plan_Raphael_"/>
      <sheetName val="Plan_Veronice"/>
      <sheetName val="Plan_Vine"/>
      <sheetName val="Plan_Monica_"/>
      <sheetName val="Plan_Luiz_Clapp"/>
      <sheetName val="Plan_Naisa"/>
      <sheetName val="Plan_Monica_Silva"/>
      <sheetName val="Plan_Giselle"/>
      <sheetName val="Plan_Rubens_"/>
      <sheetName val="Plan_Cesar_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_IC_Mar"/>
      <sheetName val="NOME_DO_COLABORADOR"/>
      <sheetName val="Pessoal_CVRD"/>
      <sheetName val="5W2H"/>
      <sheetName val="Check Farol"/>
      <sheetName val="REUNIÃO_GERENCIAL2"/>
      <sheetName val="Oferta_prevista_x_real2"/>
      <sheetName val="Oferta_Real_X_Aceite2"/>
      <sheetName val="Aceite_X_Realizado2"/>
      <sheetName val="Oferta__Real__X__Descarga__Rea2"/>
      <sheetName val="CONTROLE_DE_GRÃOS_2"/>
      <sheetName val="Controle_cargueiros2"/>
      <sheetName val="Gráficos_(2)2"/>
      <sheetName val="Gráfico_ano2"/>
      <sheetName val="Plan_Grãos2"/>
      <sheetName val="OP-LOCOMOTIVA_2"/>
      <sheetName val="OP-Sala_de_Ferramentas2"/>
      <sheetName val="OP-SALA_MANUTENÇÃO2"/>
      <sheetName val="COL-Sala_Reunião-Treinamento2"/>
      <sheetName val="OP-Posto_Abastecimento2"/>
      <sheetName val="OP-Auto_linha2"/>
      <sheetName val="OP-Obras_2"/>
      <sheetName val="OP-Vagão_Dormitório2"/>
      <sheetName val="Usiminas_2"/>
      <sheetName val="Report_to2"/>
      <sheetName val="Metas_Coord_Adriana_2"/>
      <sheetName val="Plan_Elaine_(Nani)_2"/>
      <sheetName val="Plan_Letieri2"/>
      <sheetName val="Plan_Mariana_2"/>
      <sheetName val="Plan_Alexandre2"/>
      <sheetName val="Plan_Dornellas_2"/>
      <sheetName val="Plan_Adauto2"/>
      <sheetName val="Plan_Rosane_2"/>
      <sheetName val="Plan_Luciana2"/>
      <sheetName val="Plan_Fabiana_2"/>
      <sheetName val="Plan_Renata2"/>
      <sheetName val="Plan_Derek2"/>
      <sheetName val="Plan_Miguel_2"/>
      <sheetName val="Plan_Raphael_2"/>
      <sheetName val="Plan_Veronice2"/>
      <sheetName val="Plan_Vine2"/>
      <sheetName val="Plan_Monica_2"/>
      <sheetName val="Plan_Luiz_Clapp2"/>
      <sheetName val="Plan_Naisa2"/>
      <sheetName val="Plan_Monica_Silva2"/>
      <sheetName val="Plan_Giselle2"/>
      <sheetName val="Plan_Rubens_2"/>
      <sheetName val="Plan_Cesar_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Tab_IC_Mar2"/>
      <sheetName val="NOME_DO_COLABORADOR2"/>
      <sheetName val="Pessoal_CVRD2"/>
      <sheetName val="REUNIÃO_GERENCIAL1"/>
      <sheetName val="Oferta_prevista_x_real1"/>
      <sheetName val="Oferta_Real_X_Aceite1"/>
      <sheetName val="Aceite_X_Realizado1"/>
      <sheetName val="Oferta__Real__X__Descarga__Rea1"/>
      <sheetName val="CONTROLE_DE_GRÃOS_1"/>
      <sheetName val="Controle_cargueiros1"/>
      <sheetName val="Gráficos_(2)1"/>
      <sheetName val="Gráfico_ano1"/>
      <sheetName val="Plan_Grãos1"/>
      <sheetName val="OP-LOCOMOTIVA_1"/>
      <sheetName val="OP-Sala_de_Ferramentas1"/>
      <sheetName val="OP-SALA_MANUTENÇÃO1"/>
      <sheetName val="COL-Sala_Reunião-Treinamento1"/>
      <sheetName val="OP-Posto_Abastecimento1"/>
      <sheetName val="OP-Auto_linha1"/>
      <sheetName val="OP-Obras_1"/>
      <sheetName val="OP-Vagão_Dormitório1"/>
      <sheetName val="Usiminas_1"/>
      <sheetName val="Report_to1"/>
      <sheetName val="Metas_Coord_Adriana_1"/>
      <sheetName val="Plan_Elaine_(Nani)_1"/>
      <sheetName val="Plan_Letieri1"/>
      <sheetName val="Plan_Mariana_1"/>
      <sheetName val="Plan_Alexandre1"/>
      <sheetName val="Plan_Dornellas_1"/>
      <sheetName val="Plan_Adauto1"/>
      <sheetName val="Plan_Rosane_1"/>
      <sheetName val="Plan_Luciana1"/>
      <sheetName val="Plan_Fabiana_1"/>
      <sheetName val="Plan_Renata1"/>
      <sheetName val="Plan_Derek1"/>
      <sheetName val="Plan_Miguel_1"/>
      <sheetName val="Plan_Raphael_1"/>
      <sheetName val="Plan_Veronice1"/>
      <sheetName val="Plan_Vine1"/>
      <sheetName val="Plan_Monica_1"/>
      <sheetName val="Plan_Luiz_Clapp1"/>
      <sheetName val="Plan_Naisa1"/>
      <sheetName val="Plan_Monica_Silva1"/>
      <sheetName val="Plan_Giselle1"/>
      <sheetName val="Plan_Rubens_1"/>
      <sheetName val="Plan_Cesar_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Tab_IC_Mar1"/>
      <sheetName val="NOME_DO_COLABORADOR1"/>
      <sheetName val="Pessoal_CVRD1"/>
      <sheetName val="Anx1_Listas"/>
      <sheetName val="1.Pgm"/>
      <sheetName val="Resumo_EFVM"/>
      <sheetName val="Análise_das_Causas_"/>
      <sheetName val="Análise_das_Hipóteses_"/>
      <sheetName val="5_Porquês"/>
      <sheetName val="Relatório_de_Anomalia"/>
      <sheetName val="Anal_Causas"/>
      <sheetName val="Anal_Hipot"/>
      <sheetName val="Por_Que"/>
      <sheetName val="Rel_Anomalia"/>
      <sheetName val="Rela\à_x0013__x0000_^à_x0013__x0000_@×_x0013__x0000__x000c_·_x0000_0^"/>
      <sheetName val="F"/>
      <sheetName val="Sispec"/>
      <sheetName val="Inputs_Unidades_Geradoras"/>
      <sheetName val="Real"/>
      <sheetName val="Lista Completa"/>
      <sheetName val="BD"/>
      <sheetName val="Crono Físico (medições)"/>
      <sheetName val="Produto"/>
      <sheetName val="MENU CAUE"/>
      <sheetName val="Caract. Contratos - Dez-00"/>
      <sheetName val="Crono Diret Operações"/>
      <sheetName val="INPUT"/>
      <sheetName val="Glossario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/>
      <sheetData sheetId="361"/>
      <sheetData sheetId="362" refreshError="1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Região Sul"/>
      <sheetName val="FRED_=_Freq__Estimating_Device"/>
      <sheetName val="Região_Sul"/>
      <sheetName val="fred1"/>
      <sheetName val="CEAR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Budget_Coca-Cola"/>
      <sheetName val="Budget_Coca_Cola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Região S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Budget Coca-Cola"/>
      <sheetName val="Ficha_Técnic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Resumo_Cobertura"/>
      <sheetName val="Resumo_Source_Venda"/>
      <sheetName val="Resumo"/>
      <sheetName val="Resumo Compra"/>
      <sheetName val="Resumo Mês"/>
      <sheetName val="Resumo Mês Compra"/>
      <sheetName val="Resumo_Source_Compra"/>
      <sheetName val="Source_List"/>
      <sheetName val="Gráficos"/>
      <sheetName val="Values"/>
      <sheetName val="Log"/>
      <sheetName val="Ficha Técnica"/>
    </sheetNames>
    <sheetDataSet>
      <sheetData sheetId="0" refreshError="1"/>
      <sheetData sheetId="1" refreshError="1">
        <row r="13">
          <cell r="B13" t="str">
            <v>Raquel Pinhão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j"/>
      <sheetName val="TRJ"/>
      <sheetName val="TMG"/>
      <sheetName val="TES"/>
      <sheetName val="TBA"/>
      <sheetName val="TSE"/>
      <sheetName val="TAL"/>
      <sheetName val="TPE"/>
      <sheetName val="TPB"/>
      <sheetName val="TRN"/>
      <sheetName val="TCE"/>
      <sheetName val="TPI"/>
      <sheetName val="TMA"/>
      <sheetName val="TPA"/>
      <sheetName val="TAM"/>
      <sheetName val="TAP"/>
      <sheetName val="TRR"/>
      <sheetName val="TSP"/>
      <sheetName val="TMAR"/>
      <sheetName val="Tab"/>
      <sheetName val="RMG"/>
      <sheetName val="TarifOrc2004"/>
      <sheetName val="Resumo_Cober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A3" t="str">
            <v>TRJ</v>
          </cell>
          <cell r="B3">
            <v>30</v>
          </cell>
          <cell r="C3">
            <v>21.690297999999999</v>
          </cell>
          <cell r="D3">
            <v>36.924705000000003</v>
          </cell>
          <cell r="E3">
            <v>36.924705000000003</v>
          </cell>
          <cell r="F3">
            <v>8.2885065999999993E-2</v>
          </cell>
          <cell r="G3">
            <v>6.1446734999999995E-2</v>
          </cell>
          <cell r="H3">
            <v>93.36</v>
          </cell>
          <cell r="I3">
            <v>0.11220010400000001</v>
          </cell>
          <cell r="J3">
            <v>5.5812668190349413E-2</v>
          </cell>
          <cell r="K3">
            <v>8.7435628000000001E-2</v>
          </cell>
          <cell r="L3">
            <v>0.40154206093406419</v>
          </cell>
          <cell r="M3">
            <v>0.82142999999999999</v>
          </cell>
          <cell r="N3">
            <v>0.93463999999999992</v>
          </cell>
          <cell r="O3">
            <v>0.3</v>
          </cell>
        </row>
        <row r="4">
          <cell r="A4" t="str">
            <v>TMG</v>
          </cell>
          <cell r="B4">
            <v>30</v>
          </cell>
          <cell r="C4">
            <v>21.690297999999999</v>
          </cell>
          <cell r="D4">
            <v>35.214195000000004</v>
          </cell>
          <cell r="E4">
            <v>35.214195000000004</v>
          </cell>
          <cell r="F4">
            <v>8.2713555999999994E-2</v>
          </cell>
          <cell r="G4">
            <v>6.6077234999999998E-2</v>
          </cell>
          <cell r="H4">
            <v>93.36</v>
          </cell>
          <cell r="I4">
            <v>0.11220010400000001</v>
          </cell>
          <cell r="J4">
            <v>5.3020411375707149E-2</v>
          </cell>
          <cell r="K4">
            <v>0.1005664</v>
          </cell>
          <cell r="L4">
            <v>0.41952897078343515</v>
          </cell>
          <cell r="M4">
            <v>0.82142999999999999</v>
          </cell>
          <cell r="N4">
            <v>0.93463999999999992</v>
          </cell>
          <cell r="O4">
            <v>0.25</v>
          </cell>
        </row>
        <row r="5">
          <cell r="A5" t="str">
            <v>TES</v>
          </cell>
          <cell r="B5">
            <v>30</v>
          </cell>
          <cell r="C5">
            <v>21.690297999999999</v>
          </cell>
          <cell r="D5">
            <v>35.424909999999997</v>
          </cell>
          <cell r="E5">
            <v>35.424909999999997</v>
          </cell>
          <cell r="F5">
            <v>8.3090877999999993E-2</v>
          </cell>
          <cell r="G5">
            <v>6.6077234999999998E-2</v>
          </cell>
          <cell r="H5">
            <v>93.36</v>
          </cell>
          <cell r="I5">
            <v>0.11220010400000001</v>
          </cell>
          <cell r="J5">
            <v>5.9946939908153071E-2</v>
          </cell>
          <cell r="K5">
            <v>0.1068518</v>
          </cell>
          <cell r="L5">
            <v>0.41564384798807541</v>
          </cell>
          <cell r="M5">
            <v>0.82142999999999999</v>
          </cell>
          <cell r="N5">
            <v>0.93463999999999992</v>
          </cell>
          <cell r="O5">
            <v>0.25</v>
          </cell>
        </row>
        <row r="6">
          <cell r="A6" t="str">
            <v>TBA</v>
          </cell>
          <cell r="B6">
            <v>30</v>
          </cell>
          <cell r="C6">
            <v>21.690297999999999</v>
          </cell>
          <cell r="D6">
            <v>36.428905</v>
          </cell>
          <cell r="E6">
            <v>36.428905</v>
          </cell>
          <cell r="F6">
            <v>8.3525370000000002E-2</v>
          </cell>
          <cell r="G6">
            <v>6.4225035E-2</v>
          </cell>
          <cell r="H6">
            <v>93.36</v>
          </cell>
          <cell r="I6">
            <v>0.11220010400000001</v>
          </cell>
          <cell r="J6">
            <v>5.7143860392678859E-2</v>
          </cell>
          <cell r="K6">
            <v>8.7435628000000001E-2</v>
          </cell>
          <cell r="L6">
            <v>0.40271188766873506</v>
          </cell>
          <cell r="M6">
            <v>0.82142999999999999</v>
          </cell>
          <cell r="N6">
            <v>0.93463999999999992</v>
          </cell>
          <cell r="O6">
            <v>0.27</v>
          </cell>
        </row>
        <row r="7">
          <cell r="A7" t="str">
            <v>TSE</v>
          </cell>
          <cell r="B7">
            <v>30</v>
          </cell>
          <cell r="C7">
            <v>21.690297999999999</v>
          </cell>
          <cell r="D7">
            <v>34.780369999999998</v>
          </cell>
          <cell r="E7">
            <v>34.780369999999998</v>
          </cell>
          <cell r="F7">
            <v>8.1215701999999987E-2</v>
          </cell>
          <cell r="G7">
            <v>6.4225035E-2</v>
          </cell>
          <cell r="H7">
            <v>93.36</v>
          </cell>
          <cell r="I7">
            <v>0.10437192399999999</v>
          </cell>
          <cell r="J7">
            <v>5.6115703813643919E-2</v>
          </cell>
          <cell r="K7">
            <v>9.2041112000000008E-2</v>
          </cell>
          <cell r="L7">
            <v>0.40417295006121812</v>
          </cell>
          <cell r="M7">
            <v>0.82142999999999999</v>
          </cell>
          <cell r="N7">
            <v>0.93463999999999992</v>
          </cell>
          <cell r="O7">
            <v>0.27</v>
          </cell>
        </row>
        <row r="8">
          <cell r="A8" t="str">
            <v>TAL</v>
          </cell>
          <cell r="B8">
            <v>30</v>
          </cell>
          <cell r="C8">
            <v>21.690297999999999</v>
          </cell>
          <cell r="D8">
            <v>35.164615000000005</v>
          </cell>
          <cell r="E8">
            <v>35.164615000000005</v>
          </cell>
          <cell r="F8">
            <v>8.2347667999999999E-2</v>
          </cell>
          <cell r="G8">
            <v>6.6077234999999998E-2</v>
          </cell>
          <cell r="H8">
            <v>93.36</v>
          </cell>
          <cell r="I8">
            <v>0.11220010400000001</v>
          </cell>
          <cell r="J8">
            <v>6.0531365753078201E-2</v>
          </cell>
          <cell r="K8">
            <v>0.1048519</v>
          </cell>
          <cell r="L8">
            <v>0.40605697060188456</v>
          </cell>
          <cell r="M8">
            <v>0.82142999999999999</v>
          </cell>
          <cell r="N8">
            <v>0.93463999999999992</v>
          </cell>
          <cell r="O8">
            <v>0.25</v>
          </cell>
        </row>
        <row r="9">
          <cell r="A9" t="str">
            <v>TPE</v>
          </cell>
          <cell r="B9">
            <v>30</v>
          </cell>
          <cell r="C9">
            <v>21.690297999999999</v>
          </cell>
          <cell r="D9">
            <v>36.453695000000003</v>
          </cell>
          <cell r="E9">
            <v>36.453695000000003</v>
          </cell>
          <cell r="F9">
            <v>8.3079444000000002E-2</v>
          </cell>
          <cell r="G9">
            <v>6.3298935000000001E-2</v>
          </cell>
          <cell r="H9">
            <v>93.36</v>
          </cell>
          <cell r="I9">
            <v>0.11220010400000001</v>
          </cell>
          <cell r="J9">
            <v>5.4340780877204654E-2</v>
          </cell>
          <cell r="K9">
            <v>8.7904176000000001E-2</v>
          </cell>
          <cell r="L9">
            <v>0.40526824180145232</v>
          </cell>
          <cell r="M9">
            <v>0.82142999999999999</v>
          </cell>
          <cell r="N9">
            <v>0.93463999999999992</v>
          </cell>
          <cell r="O9">
            <v>0.28000000000000003</v>
          </cell>
        </row>
        <row r="10">
          <cell r="A10" t="str">
            <v>TPB</v>
          </cell>
          <cell r="B10">
            <v>30</v>
          </cell>
          <cell r="C10">
            <v>21.690297999999999</v>
          </cell>
          <cell r="D10">
            <v>31.892335000000003</v>
          </cell>
          <cell r="E10">
            <v>31.892335000000003</v>
          </cell>
          <cell r="F10">
            <v>8.1238569999999996E-2</v>
          </cell>
          <cell r="G10">
            <v>6.6077234999999998E-2</v>
          </cell>
          <cell r="H10">
            <v>93.36</v>
          </cell>
          <cell r="I10">
            <v>0.11220010400000001</v>
          </cell>
          <cell r="J10">
            <v>5.9503209174043253E-2</v>
          </cell>
          <cell r="K10">
            <v>8.8212732000000002E-2</v>
          </cell>
          <cell r="L10">
            <v>0.40602604031219403</v>
          </cell>
          <cell r="M10">
            <v>0.82142999999999999</v>
          </cell>
          <cell r="N10">
            <v>0.93463999999999992</v>
          </cell>
          <cell r="O10">
            <v>0.25</v>
          </cell>
        </row>
        <row r="11">
          <cell r="A11" t="str">
            <v>TRN</v>
          </cell>
          <cell r="B11">
            <v>30</v>
          </cell>
          <cell r="C11">
            <v>21.690297999999999</v>
          </cell>
          <cell r="D11">
            <v>35.053060000000002</v>
          </cell>
          <cell r="E11">
            <v>35.053060000000002</v>
          </cell>
          <cell r="F11">
            <v>8.2816461999999993E-2</v>
          </cell>
          <cell r="G11">
            <v>6.6077234999999998E-2</v>
          </cell>
          <cell r="H11">
            <v>93.36</v>
          </cell>
          <cell r="I11">
            <v>0.11220010400000001</v>
          </cell>
          <cell r="J11">
            <v>5.9503209174043253E-2</v>
          </cell>
          <cell r="K11">
            <v>8.9275536000000003E-2</v>
          </cell>
          <cell r="L11">
            <v>0.40595430791869308</v>
          </cell>
          <cell r="M11">
            <v>0.82142999999999999</v>
          </cell>
          <cell r="N11">
            <v>0.93463999999999992</v>
          </cell>
          <cell r="O11">
            <v>0.25</v>
          </cell>
        </row>
        <row r="12">
          <cell r="A12" t="str">
            <v>TCE</v>
          </cell>
          <cell r="B12">
            <v>30</v>
          </cell>
          <cell r="C12">
            <v>21.690297999999999</v>
          </cell>
          <cell r="D12">
            <v>36.701594999999998</v>
          </cell>
          <cell r="E12">
            <v>36.701594999999998</v>
          </cell>
          <cell r="F12">
            <v>8.3559672000000002E-2</v>
          </cell>
          <cell r="G12">
            <v>6.6077234999999998E-2</v>
          </cell>
          <cell r="H12">
            <v>93.36</v>
          </cell>
          <cell r="I12">
            <v>0.11220010400000001</v>
          </cell>
          <cell r="J12">
            <v>5.1970609395008312E-2</v>
          </cell>
          <cell r="K12">
            <v>8.7904176000000001E-2</v>
          </cell>
          <cell r="L12">
            <v>0.40456428667720706</v>
          </cell>
          <cell r="M12">
            <v>0.82142999999999999</v>
          </cell>
          <cell r="N12">
            <v>0.93463999999999992</v>
          </cell>
          <cell r="O12">
            <v>0.25</v>
          </cell>
        </row>
        <row r="13">
          <cell r="A13" t="str">
            <v>TPI</v>
          </cell>
          <cell r="B13">
            <v>30</v>
          </cell>
          <cell r="C13">
            <v>21.690297999999999</v>
          </cell>
          <cell r="D13">
            <v>32.177420000000005</v>
          </cell>
          <cell r="E13">
            <v>32.177420000000005</v>
          </cell>
          <cell r="F13">
            <v>8.1673061999999991E-2</v>
          </cell>
          <cell r="G13">
            <v>6.6077234999999998E-2</v>
          </cell>
          <cell r="H13">
            <v>93.36</v>
          </cell>
          <cell r="I13">
            <v>0.11220010400000001</v>
          </cell>
          <cell r="J13">
            <v>5.5953363301164724E-2</v>
          </cell>
          <cell r="K13">
            <v>0.10530902</v>
          </cell>
          <cell r="L13">
            <v>0.40563743218708737</v>
          </cell>
          <cell r="M13">
            <v>0.82142999999999999</v>
          </cell>
          <cell r="N13">
            <v>0.93463999999999992</v>
          </cell>
          <cell r="O13">
            <v>0.25</v>
          </cell>
        </row>
        <row r="14">
          <cell r="A14" t="str">
            <v>TMA</v>
          </cell>
          <cell r="B14">
            <v>30</v>
          </cell>
          <cell r="C14">
            <v>21.690297999999999</v>
          </cell>
          <cell r="D14">
            <v>33.664819999999999</v>
          </cell>
          <cell r="E14">
            <v>33.664819999999999</v>
          </cell>
          <cell r="F14">
            <v>8.3914125999999992E-2</v>
          </cell>
          <cell r="G14">
            <v>6.6077234999999998E-2</v>
          </cell>
          <cell r="H14">
            <v>93.36</v>
          </cell>
          <cell r="I14">
            <v>0.11220010400000001</v>
          </cell>
          <cell r="J14">
            <v>5.4340780877204654E-2</v>
          </cell>
          <cell r="K14">
            <v>8.7904176000000001E-2</v>
          </cell>
          <cell r="L14">
            <v>0.40766520111179416</v>
          </cell>
          <cell r="M14">
            <v>0.82142999999999999</v>
          </cell>
          <cell r="N14">
            <v>0.93463999999999992</v>
          </cell>
          <cell r="O14">
            <v>0.25</v>
          </cell>
        </row>
        <row r="15">
          <cell r="A15" t="str">
            <v>TPA</v>
          </cell>
          <cell r="B15">
            <v>30</v>
          </cell>
          <cell r="C15">
            <v>21.690297999999999</v>
          </cell>
          <cell r="D15">
            <v>36.143819999999998</v>
          </cell>
          <cell r="E15">
            <v>36.143819999999998</v>
          </cell>
          <cell r="F15">
            <v>8.4211409999999987E-2</v>
          </cell>
          <cell r="G15">
            <v>6.1446734999999995E-2</v>
          </cell>
          <cell r="H15">
            <v>93.36</v>
          </cell>
          <cell r="I15">
            <v>0.11220010400000001</v>
          </cell>
          <cell r="J15">
            <v>5.2728198453244585E-2</v>
          </cell>
          <cell r="K15">
            <v>9.7069432000000011E-2</v>
          </cell>
          <cell r="L15">
            <v>0.4063584411935976</v>
          </cell>
          <cell r="M15">
            <v>0.82142999999999999</v>
          </cell>
          <cell r="N15">
            <v>0.93463999999999992</v>
          </cell>
          <cell r="O15">
            <v>0.3</v>
          </cell>
        </row>
        <row r="16">
          <cell r="A16" t="str">
            <v>TAP</v>
          </cell>
          <cell r="B16">
            <v>30</v>
          </cell>
          <cell r="C16">
            <v>21.690297999999999</v>
          </cell>
          <cell r="D16">
            <v>32.834355000000002</v>
          </cell>
          <cell r="E16">
            <v>32.834355000000002</v>
          </cell>
          <cell r="F16">
            <v>8.4074202000000001E-2</v>
          </cell>
          <cell r="G16">
            <v>6.6077234999999998E-2</v>
          </cell>
          <cell r="H16">
            <v>93.36</v>
          </cell>
          <cell r="I16">
            <v>0.11220010400000001</v>
          </cell>
          <cell r="J16">
            <v>5.5953363301164724E-2</v>
          </cell>
          <cell r="K16">
            <v>9.2041112000000008E-2</v>
          </cell>
          <cell r="L16">
            <v>0.41004101509915114</v>
          </cell>
          <cell r="M16">
            <v>0.82142999999999999</v>
          </cell>
          <cell r="N16">
            <v>0.93463999999999992</v>
          </cell>
          <cell r="O16">
            <v>0.25</v>
          </cell>
        </row>
        <row r="17">
          <cell r="A17" t="str">
            <v>TAM</v>
          </cell>
          <cell r="B17">
            <v>30</v>
          </cell>
          <cell r="C17">
            <v>21.690297999999999</v>
          </cell>
          <cell r="D17">
            <v>35.809155000000004</v>
          </cell>
          <cell r="E17">
            <v>35.809155000000004</v>
          </cell>
          <cell r="F17">
            <v>8.3811220000000006E-2</v>
          </cell>
          <cell r="G17">
            <v>6.6077234999999998E-2</v>
          </cell>
          <cell r="H17">
            <v>93.36</v>
          </cell>
          <cell r="I17">
            <v>0.11220010400000001</v>
          </cell>
          <cell r="J17">
            <v>6.0531365753078201E-2</v>
          </cell>
          <cell r="K17">
            <v>0.10623468800000001</v>
          </cell>
          <cell r="L17">
            <v>0.41048933063796972</v>
          </cell>
          <cell r="M17">
            <v>0.82142999999999999</v>
          </cell>
          <cell r="N17">
            <v>0.93463999999999992</v>
          </cell>
          <cell r="O17">
            <v>0.25</v>
          </cell>
        </row>
        <row r="18">
          <cell r="A18" t="str">
            <v>TRR</v>
          </cell>
          <cell r="B18">
            <v>30</v>
          </cell>
          <cell r="C18">
            <v>21.690297999999999</v>
          </cell>
          <cell r="D18">
            <v>33.528475</v>
          </cell>
          <cell r="E18">
            <v>33.528475</v>
          </cell>
          <cell r="F18">
            <v>8.2347667999999999E-2</v>
          </cell>
          <cell r="G18">
            <v>6.6077234999999998E-2</v>
          </cell>
          <cell r="H18">
            <v>93.36</v>
          </cell>
          <cell r="I18">
            <v>0.10437192399999999</v>
          </cell>
          <cell r="J18">
            <v>5.5953363301164724E-2</v>
          </cell>
          <cell r="K18">
            <v>0.1068518</v>
          </cell>
          <cell r="L18">
            <v>0.41036836035493007</v>
          </cell>
          <cell r="M18">
            <v>0.82142999999999999</v>
          </cell>
          <cell r="N18">
            <v>0.93463999999999992</v>
          </cell>
          <cell r="O18">
            <v>0.25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0" refreshError="1"/>
      <sheetData sheetId="1" refreshError="1">
        <row r="1">
          <cell r="A1" t="str">
            <v>F A I X A    H O R Á R I A</v>
          </cell>
        </row>
      </sheetData>
      <sheetData sheetId="2" refreshError="1"/>
      <sheetData sheetId="3" refreshError="1">
        <row r="2">
          <cell r="I2" t="str">
            <v>Jan.´01</v>
          </cell>
        </row>
        <row r="3">
          <cell r="I3" t="str">
            <v xml:space="preserve"> Jan. a Fev.´01</v>
          </cell>
        </row>
        <row r="4">
          <cell r="I4" t="str">
            <v>Jan. a Mar.´01</v>
          </cell>
          <cell r="Q4" t="str">
            <v>SP 1 - SÃO PAULO</v>
          </cell>
        </row>
        <row r="5">
          <cell r="I5" t="str">
            <v>Jan. a Abr.´01</v>
          </cell>
          <cell r="Q5" t="str">
            <v>RJ - RIO DE JANEIRO</v>
          </cell>
        </row>
        <row r="6">
          <cell r="I6" t="str">
            <v>Jan. a Mai.´01</v>
          </cell>
          <cell r="Q6" t="str">
            <v>BH - BELO HORIZONTE</v>
          </cell>
        </row>
        <row r="7">
          <cell r="I7" t="str">
            <v xml:space="preserve"> Jan. a Jun.´01</v>
          </cell>
          <cell r="Q7" t="str">
            <v>REC - RECIFE</v>
          </cell>
        </row>
        <row r="8">
          <cell r="I8" t="str">
            <v>Jan. a Jul.´01</v>
          </cell>
          <cell r="Q8" t="str">
            <v>DF - BRASÍLIA</v>
          </cell>
        </row>
        <row r="9">
          <cell r="I9" t="str">
            <v>Jan. a Ago.´01</v>
          </cell>
          <cell r="Q9" t="str">
            <v>SAL - SALVADOR</v>
          </cell>
        </row>
        <row r="10">
          <cell r="I10" t="str">
            <v>Jan. a Set.´01</v>
          </cell>
          <cell r="Q10" t="str">
            <v>CUR - CURITIBA</v>
          </cell>
        </row>
        <row r="11">
          <cell r="I11" t="str">
            <v>Jan. a Out.´01</v>
          </cell>
          <cell r="Q11" t="str">
            <v>POA - PORTO ALEGRE</v>
          </cell>
        </row>
        <row r="12">
          <cell r="I12" t="str">
            <v>Jan. a Nov.´01</v>
          </cell>
          <cell r="Q12" t="str">
            <v>FLORIANÓPOLIS</v>
          </cell>
        </row>
        <row r="13">
          <cell r="I13" t="str">
            <v>Jan. a Dez.´01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3.0047150536713558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P10">
            <v>27</v>
          </cell>
          <cell r="Q10">
            <v>34</v>
          </cell>
          <cell r="R10">
            <v>39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P11">
            <v>29</v>
          </cell>
          <cell r="Q11">
            <v>33</v>
          </cell>
          <cell r="R11">
            <v>38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131082.48000000001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P12">
            <v>34</v>
          </cell>
          <cell r="Q12">
            <v>34</v>
          </cell>
          <cell r="R12">
            <v>32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P13">
            <v>29</v>
          </cell>
          <cell r="Q13">
            <v>38</v>
          </cell>
          <cell r="R13">
            <v>33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5.0160145439953414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P14">
            <v>26</v>
          </cell>
          <cell r="Q14">
            <v>36</v>
          </cell>
          <cell r="R14">
            <v>38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P15">
            <v>28</v>
          </cell>
          <cell r="Q15">
            <v>38</v>
          </cell>
          <cell r="R15">
            <v>34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P16">
            <v>44</v>
          </cell>
          <cell r="Q16">
            <v>23</v>
          </cell>
          <cell r="R16">
            <v>33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P17">
            <v>29</v>
          </cell>
          <cell r="Q17">
            <v>38</v>
          </cell>
          <cell r="R17">
            <v>33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P18">
            <v>22</v>
          </cell>
          <cell r="Q18">
            <v>44</v>
          </cell>
          <cell r="R18">
            <v>34</v>
          </cell>
        </row>
        <row r="19">
          <cell r="C19" t="str">
            <v>07:00 / 11:59</v>
          </cell>
          <cell r="D19" t="str">
            <v>*</v>
          </cell>
          <cell r="F19">
            <v>1.1000000000000001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P19">
            <v>46</v>
          </cell>
          <cell r="Q19">
            <v>30</v>
          </cell>
          <cell r="R19">
            <v>24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P20">
            <v>23</v>
          </cell>
          <cell r="Q20">
            <v>17</v>
          </cell>
          <cell r="R20">
            <v>60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P21">
            <v>28</v>
          </cell>
          <cell r="Q21">
            <v>19</v>
          </cell>
          <cell r="R21">
            <v>53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P22">
            <v>20</v>
          </cell>
          <cell r="Q22">
            <v>16</v>
          </cell>
          <cell r="R22">
            <v>64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P23">
            <v>32</v>
          </cell>
          <cell r="Q23">
            <v>28</v>
          </cell>
          <cell r="R23">
            <v>40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P24">
            <v>26</v>
          </cell>
          <cell r="Q24">
            <v>27</v>
          </cell>
          <cell r="R24">
            <v>47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Resumo_Cobertura"/>
      <sheetName val="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  <cell r="H1" t="str">
            <v>01/07/00</v>
          </cell>
          <cell r="I1" t="str">
            <v>01/08/00</v>
          </cell>
          <cell r="J1" t="str">
            <v>01/09/00</v>
          </cell>
          <cell r="K1" t="str">
            <v>01/10/00</v>
          </cell>
          <cell r="L1" t="str">
            <v>01/11/00</v>
          </cell>
        </row>
        <row r="2">
          <cell r="A2" t="str">
            <v>Telerj11110000</v>
          </cell>
          <cell r="B2">
            <v>31.956939999999999</v>
          </cell>
          <cell r="C2">
            <v>25.208209999999998</v>
          </cell>
          <cell r="D2">
            <v>48.103720000000003</v>
          </cell>
          <cell r="E2">
            <v>43.203720000000004</v>
          </cell>
          <cell r="F2">
            <v>40.503720000000001</v>
          </cell>
          <cell r="G2">
            <v>41.803719999999998</v>
          </cell>
          <cell r="H2">
            <v>42.303719999999998</v>
          </cell>
          <cell r="I2">
            <v>4.2037200000000006</v>
          </cell>
          <cell r="J2">
            <v>16.703720000000001</v>
          </cell>
          <cell r="K2">
            <v>14.703719999999999</v>
          </cell>
          <cell r="L2">
            <v>11.5</v>
          </cell>
        </row>
        <row r="3">
          <cell r="A3" t="str">
            <v>Telerj11120000</v>
          </cell>
          <cell r="B3">
            <v>1098.3577</v>
          </cell>
          <cell r="C3">
            <v>1136.2058</v>
          </cell>
          <cell r="D3">
            <v>2478.0267799999997</v>
          </cell>
          <cell r="E3">
            <v>1268.3413700000001</v>
          </cell>
          <cell r="F3">
            <v>1035.10437</v>
          </cell>
          <cell r="G3">
            <v>3709.1212300000002</v>
          </cell>
          <cell r="H3">
            <v>334.60361999999998</v>
          </cell>
          <cell r="I3">
            <v>356.91838999999999</v>
          </cell>
          <cell r="J3">
            <v>5499.4022199999999</v>
          </cell>
          <cell r="K3">
            <v>20286.26943</v>
          </cell>
          <cell r="L3">
            <v>12767.47739</v>
          </cell>
        </row>
        <row r="4">
          <cell r="A4" t="str">
            <v>Telerj11130000</v>
          </cell>
          <cell r="B4">
            <v>30858.310269999998</v>
          </cell>
          <cell r="C4">
            <v>31104.437089999999</v>
          </cell>
          <cell r="D4">
            <v>50258.269270000004</v>
          </cell>
          <cell r="E4">
            <v>13753.20277</v>
          </cell>
          <cell r="F4">
            <v>8464.667730000001</v>
          </cell>
          <cell r="G4">
            <v>57541.196309999999</v>
          </cell>
          <cell r="H4">
            <v>381.21643</v>
          </cell>
          <cell r="I4">
            <v>385.50441999999998</v>
          </cell>
          <cell r="J4">
            <v>2928.39939</v>
          </cell>
          <cell r="K4">
            <v>5896.0459700000001</v>
          </cell>
          <cell r="L4">
            <v>10147.636970000001</v>
          </cell>
        </row>
        <row r="5">
          <cell r="A5" t="str">
            <v>Telerj11211000</v>
          </cell>
          <cell r="B5">
            <v>436267.05729999999</v>
          </cell>
          <cell r="C5">
            <v>464354.315</v>
          </cell>
          <cell r="D5">
            <v>491231.16860000003</v>
          </cell>
          <cell r="E5">
            <v>561682.63899999997</v>
          </cell>
          <cell r="F5">
            <v>574057.50249999994</v>
          </cell>
          <cell r="G5">
            <v>571768.98629999999</v>
          </cell>
          <cell r="H5">
            <v>607367.96629999997</v>
          </cell>
          <cell r="I5">
            <v>611178.4817</v>
          </cell>
          <cell r="J5">
            <v>663172.46470000001</v>
          </cell>
          <cell r="K5">
            <v>706197.53610000003</v>
          </cell>
          <cell r="L5">
            <v>752806.36750000005</v>
          </cell>
        </row>
        <row r="6">
          <cell r="A6" t="str">
            <v>Telerj11212000</v>
          </cell>
          <cell r="B6">
            <v>63.245550000000001</v>
          </cell>
          <cell r="C6">
            <v>63.245550000000001</v>
          </cell>
          <cell r="D6">
            <v>63.245550000000001</v>
          </cell>
          <cell r="E6">
            <v>5574.3048799999997</v>
          </cell>
          <cell r="F6">
            <v>24.328720000000001</v>
          </cell>
          <cell r="G6">
            <v>0.67500000000000004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Telerj11213000</v>
          </cell>
          <cell r="B7">
            <v>975.38830000000007</v>
          </cell>
          <cell r="C7">
            <v>1121.7017900000001</v>
          </cell>
          <cell r="D7">
            <v>341.49053999999995</v>
          </cell>
          <cell r="E7">
            <v>126.08645</v>
          </cell>
          <cell r="F7">
            <v>1945.5334800000001</v>
          </cell>
          <cell r="G7">
            <v>1935.8111100000001</v>
          </cell>
          <cell r="H7">
            <v>797.69137999999998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Telerj11215000</v>
          </cell>
          <cell r="B8">
            <v>-5984.6776220000002</v>
          </cell>
          <cell r="C8">
            <v>-10756.212240000001</v>
          </cell>
          <cell r="D8">
            <v>-18082.306339999999</v>
          </cell>
          <cell r="E8">
            <v>-23422.000649999998</v>
          </cell>
          <cell r="F8">
            <v>-11489.722300000001</v>
          </cell>
          <cell r="G8">
            <v>-6354.3136100000002</v>
          </cell>
          <cell r="H8">
            <v>-11261.322029999999</v>
          </cell>
          <cell r="I8">
            <v>-13828.80683</v>
          </cell>
          <cell r="J8">
            <v>-11466.444619999998</v>
          </cell>
          <cell r="K8">
            <v>-12479.72229</v>
          </cell>
          <cell r="L8">
            <v>-4030.3527100000001</v>
          </cell>
        </row>
        <row r="9">
          <cell r="A9" t="str">
            <v>Telerj11218000</v>
          </cell>
          <cell r="B9">
            <v>12672.644960000001</v>
          </cell>
          <cell r="C9">
            <v>11973.2719</v>
          </cell>
          <cell r="D9">
            <v>14000.7958</v>
          </cell>
          <cell r="E9">
            <v>11728.374250000001</v>
          </cell>
          <cell r="F9">
            <v>11065.365679999999</v>
          </cell>
          <cell r="G9">
            <v>10288.52547</v>
          </cell>
          <cell r="H9">
            <v>10567.811029999999</v>
          </cell>
          <cell r="I9">
            <v>9203.1003599999985</v>
          </cell>
          <cell r="J9">
            <v>17722.696059999998</v>
          </cell>
          <cell r="K9">
            <v>7574.1527400000004</v>
          </cell>
          <cell r="L9">
            <v>9472.3187600000001</v>
          </cell>
        </row>
        <row r="10">
          <cell r="A10" t="str">
            <v>Telerj11219000</v>
          </cell>
          <cell r="B10">
            <v>-20886.152999999998</v>
          </cell>
          <cell r="C10">
            <v>-24272.269</v>
          </cell>
          <cell r="D10">
            <v>-25072.269</v>
          </cell>
          <cell r="E10">
            <v>-25872.269</v>
          </cell>
          <cell r="F10">
            <v>-27464.692999999999</v>
          </cell>
          <cell r="G10">
            <v>-28374.66</v>
          </cell>
          <cell r="H10">
            <v>-29206.344000000001</v>
          </cell>
          <cell r="I10">
            <v>-29570.440920000001</v>
          </cell>
          <cell r="J10">
            <v>-30313.281920000001</v>
          </cell>
          <cell r="K10">
            <v>-31170.74192</v>
          </cell>
          <cell r="L10">
            <v>-32163.533920000002</v>
          </cell>
        </row>
        <row r="11">
          <cell r="A11" t="str">
            <v>Telerj11220000</v>
          </cell>
          <cell r="B11">
            <v>43323.89228</v>
          </cell>
          <cell r="C11">
            <v>29319.069800000001</v>
          </cell>
          <cell r="D11">
            <v>29782.17009</v>
          </cell>
          <cell r="E11">
            <v>22982.898799999999</v>
          </cell>
          <cell r="F11">
            <v>23651.435289999998</v>
          </cell>
          <cell r="G11">
            <v>33077.43374</v>
          </cell>
          <cell r="H11">
            <v>5217.7332400000005</v>
          </cell>
          <cell r="I11">
            <v>2028.2633899999998</v>
          </cell>
          <cell r="J11">
            <v>0</v>
          </cell>
          <cell r="K11">
            <v>3500</v>
          </cell>
          <cell r="L11">
            <v>3558.7485799999999</v>
          </cell>
        </row>
        <row r="12">
          <cell r="A12" t="str">
            <v>Telerj11230000</v>
          </cell>
          <cell r="B12">
            <v>260708.05719999998</v>
          </cell>
          <cell r="C12">
            <v>280693.91619999998</v>
          </cell>
          <cell r="D12">
            <v>288912.06880000001</v>
          </cell>
          <cell r="E12">
            <v>300002.16939999996</v>
          </cell>
          <cell r="F12">
            <v>356383.88760000002</v>
          </cell>
          <cell r="G12">
            <v>372680.77989999996</v>
          </cell>
          <cell r="H12">
            <v>313131.21100000001</v>
          </cell>
          <cell r="I12">
            <v>373737.47499999998</v>
          </cell>
          <cell r="J12">
            <v>504015.32380000001</v>
          </cell>
          <cell r="K12">
            <v>494106.72480000003</v>
          </cell>
          <cell r="L12">
            <v>465598.44769999996</v>
          </cell>
        </row>
        <row r="13">
          <cell r="A13" t="str">
            <v>Telerj11231000</v>
          </cell>
          <cell r="B13">
            <v>136044.12419999999</v>
          </cell>
          <cell r="C13">
            <v>182607.9656</v>
          </cell>
          <cell r="D13">
            <v>185017.65419999999</v>
          </cell>
          <cell r="E13">
            <v>195154.4865</v>
          </cell>
          <cell r="F13">
            <v>239464.2709</v>
          </cell>
          <cell r="G13">
            <v>257110.5331</v>
          </cell>
          <cell r="H13">
            <v>194078.62</v>
          </cell>
          <cell r="I13">
            <v>241772.06209999998</v>
          </cell>
          <cell r="J13">
            <v>362432.66860000003</v>
          </cell>
          <cell r="K13">
            <v>352512.94630000001</v>
          </cell>
          <cell r="L13">
            <v>315693.61110000004</v>
          </cell>
        </row>
        <row r="14">
          <cell r="A14" t="str">
            <v>Telerj11231100</v>
          </cell>
          <cell r="B14">
            <v>95269.051720000003</v>
          </cell>
          <cell r="C14">
            <v>96548.619919999997</v>
          </cell>
          <cell r="D14">
            <v>100114.1437</v>
          </cell>
          <cell r="E14">
            <v>101774.6483</v>
          </cell>
          <cell r="F14">
            <v>96400.9715</v>
          </cell>
          <cell r="G14">
            <v>101905.8045</v>
          </cell>
          <cell r="H14">
            <v>102041.84120000001</v>
          </cell>
          <cell r="I14">
            <v>104471.07120000001</v>
          </cell>
          <cell r="J14">
            <v>181066.22659999999</v>
          </cell>
          <cell r="K14">
            <v>174309.49040000001</v>
          </cell>
          <cell r="L14">
            <v>170998.3524</v>
          </cell>
        </row>
        <row r="15">
          <cell r="A15" t="str">
            <v>Telerj11231120</v>
          </cell>
          <cell r="B15">
            <v>1576.9881399999999</v>
          </cell>
          <cell r="C15">
            <v>1899.30746</v>
          </cell>
          <cell r="D15">
            <v>2084.6902</v>
          </cell>
          <cell r="E15">
            <v>2257.24899</v>
          </cell>
          <cell r="F15">
            <v>1904.3031100000001</v>
          </cell>
          <cell r="G15">
            <v>1856.72171</v>
          </cell>
          <cell r="H15">
            <v>1391.2974299999998</v>
          </cell>
          <cell r="I15">
            <v>1252.79133</v>
          </cell>
          <cell r="J15">
            <v>1245.9889599999999</v>
          </cell>
          <cell r="K15">
            <v>1131.1094900000001</v>
          </cell>
          <cell r="L15">
            <v>1136.01749</v>
          </cell>
        </row>
        <row r="16">
          <cell r="A16" t="str">
            <v>Telerj11231132</v>
          </cell>
          <cell r="B16">
            <v>37991.643280000004</v>
          </cell>
          <cell r="C16">
            <v>39708.745869999999</v>
          </cell>
          <cell r="D16">
            <v>41475.937039999997</v>
          </cell>
          <cell r="E16">
            <v>44107.616249999999</v>
          </cell>
          <cell r="F16">
            <v>43764.39417</v>
          </cell>
          <cell r="G16">
            <v>43605.931240000005</v>
          </cell>
          <cell r="H16">
            <v>44182.472580000001</v>
          </cell>
          <cell r="I16">
            <v>44550.832459999998</v>
          </cell>
          <cell r="J16">
            <v>50915.119590000002</v>
          </cell>
          <cell r="K16">
            <v>44941.684289999997</v>
          </cell>
          <cell r="L16">
            <v>45428.207900000001</v>
          </cell>
        </row>
        <row r="17">
          <cell r="A17" t="str">
            <v>Telerj11231133</v>
          </cell>
          <cell r="B17">
            <v>337.16440250000005</v>
          </cell>
          <cell r="C17">
            <v>38.570219999999999</v>
          </cell>
          <cell r="D17">
            <v>999.50019250000003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Telerj11231138</v>
          </cell>
          <cell r="B18">
            <v>5011.1914100000004</v>
          </cell>
          <cell r="C18">
            <v>4009.8107500000001</v>
          </cell>
          <cell r="D18">
            <v>3110.1424200000001</v>
          </cell>
          <cell r="E18">
            <v>3110.1424200000001</v>
          </cell>
          <cell r="F18">
            <v>2434.4088900000002</v>
          </cell>
          <cell r="G18">
            <v>1365.0399499999999</v>
          </cell>
          <cell r="H18">
            <v>414.00085999999999</v>
          </cell>
          <cell r="I18">
            <v>1669.7697900000001</v>
          </cell>
          <cell r="J18">
            <v>260.75229000000002</v>
          </cell>
          <cell r="K18">
            <v>260.75229000000002</v>
          </cell>
          <cell r="L18">
            <v>260.75229000000002</v>
          </cell>
        </row>
        <row r="19">
          <cell r="A19" t="str">
            <v>Telerj11231141</v>
          </cell>
          <cell r="B19">
            <v>148.3523371</v>
          </cell>
          <cell r="C19">
            <v>13.885279200000001</v>
          </cell>
          <cell r="D19">
            <v>359.8200693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74822.121930000008</v>
          </cell>
          <cell r="K19">
            <v>74706.010930000004</v>
          </cell>
          <cell r="L19">
            <v>70754.553390000001</v>
          </cell>
        </row>
        <row r="20">
          <cell r="A20" t="str">
            <v>Telerj11231142</v>
          </cell>
          <cell r="B20">
            <v>13676.991699999999</v>
          </cell>
          <cell r="C20">
            <v>14295.14861</v>
          </cell>
          <cell r="D20">
            <v>14931.33743</v>
          </cell>
          <cell r="E20">
            <v>15878.741960000001</v>
          </cell>
          <cell r="F20">
            <v>15755.182000000001</v>
          </cell>
          <cell r="G20">
            <v>15698.13571</v>
          </cell>
          <cell r="H20">
            <v>15905.69001</v>
          </cell>
          <cell r="I20">
            <v>16038.29984</v>
          </cell>
          <cell r="J20">
            <v>18329.443039999998</v>
          </cell>
          <cell r="K20">
            <v>16179.00633</v>
          </cell>
          <cell r="L20">
            <v>16354.154829999999</v>
          </cell>
        </row>
        <row r="21">
          <cell r="A21" t="str">
            <v>Telerj11231144</v>
          </cell>
          <cell r="B21">
            <v>551.02152000000001</v>
          </cell>
          <cell r="C21">
            <v>551.02152000000001</v>
          </cell>
          <cell r="D21">
            <v>549.48070999999993</v>
          </cell>
          <cell r="E21">
            <v>550.83127999999999</v>
          </cell>
          <cell r="F21">
            <v>549.07737999999995</v>
          </cell>
          <cell r="G21">
            <v>548.88606000000004</v>
          </cell>
          <cell r="H21">
            <v>548.28913</v>
          </cell>
          <cell r="I21">
            <v>547.14500999999996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Telerj11231148</v>
          </cell>
          <cell r="B22">
            <v>8045.2093099999993</v>
          </cell>
          <cell r="C22">
            <v>8045.2093099999993</v>
          </cell>
          <cell r="D22">
            <v>8045.2093099999993</v>
          </cell>
          <cell r="E22">
            <v>8045.2093099999993</v>
          </cell>
          <cell r="F22">
            <v>8045.2093099999993</v>
          </cell>
          <cell r="G22">
            <v>8045.2093099999993</v>
          </cell>
          <cell r="H22">
            <v>8045.2093099999993</v>
          </cell>
          <cell r="I22">
            <v>8496.0949099999998</v>
          </cell>
          <cell r="J22">
            <v>8045.2093099999993</v>
          </cell>
          <cell r="K22">
            <v>8045.2093099999993</v>
          </cell>
          <cell r="L22">
            <v>8045.2093099999993</v>
          </cell>
        </row>
        <row r="23">
          <cell r="A23" t="str">
            <v>Telerj11231400</v>
          </cell>
          <cell r="B23">
            <v>2908.5074599999998</v>
          </cell>
          <cell r="C23">
            <v>2992.7013099999999</v>
          </cell>
          <cell r="D23">
            <v>3394.8343999999997</v>
          </cell>
          <cell r="E23">
            <v>4166.8403900000003</v>
          </cell>
          <cell r="F23">
            <v>4354.9049400000004</v>
          </cell>
          <cell r="G23">
            <v>4993.2479499999999</v>
          </cell>
          <cell r="H23">
            <v>7894.8879999999999</v>
          </cell>
          <cell r="I23">
            <v>8388.0105299999996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Telerj11236000</v>
          </cell>
          <cell r="B24">
            <v>63078.103090000004</v>
          </cell>
          <cell r="C24">
            <v>68956.023060000007</v>
          </cell>
          <cell r="D24">
            <v>75173.566230000011</v>
          </cell>
          <cell r="E24">
            <v>78120.153489999997</v>
          </cell>
          <cell r="F24">
            <v>82353.626120000001</v>
          </cell>
          <cell r="G24">
            <v>84506.488239999991</v>
          </cell>
          <cell r="H24">
            <v>101803.4813</v>
          </cell>
          <cell r="I24">
            <v>111585.114</v>
          </cell>
          <cell r="J24">
            <v>112637.8161</v>
          </cell>
          <cell r="K24">
            <v>116144.0346</v>
          </cell>
          <cell r="L24">
            <v>124930.0711</v>
          </cell>
        </row>
        <row r="25">
          <cell r="A25" t="str">
            <v>Telerj11250000</v>
          </cell>
          <cell r="B25">
            <v>54.46942</v>
          </cell>
          <cell r="C25">
            <v>54.46942</v>
          </cell>
          <cell r="D25">
            <v>54.467100000000002</v>
          </cell>
          <cell r="E25">
            <v>54.467100000000002</v>
          </cell>
          <cell r="F25">
            <v>54.468440000000001</v>
          </cell>
          <cell r="G25">
            <v>54.468440000000001</v>
          </cell>
          <cell r="H25">
            <v>54.468440000000001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Telerj11270000</v>
          </cell>
          <cell r="B26">
            <v>5698.3354100000006</v>
          </cell>
          <cell r="C26">
            <v>5744.1498600000004</v>
          </cell>
          <cell r="D26">
            <v>6417.7378399999998</v>
          </cell>
          <cell r="E26">
            <v>5325.0745099999995</v>
          </cell>
          <cell r="F26">
            <v>6188.8444400000008</v>
          </cell>
          <cell r="G26">
            <v>6440.71414</v>
          </cell>
          <cell r="H26">
            <v>5763.0191199999999</v>
          </cell>
          <cell r="I26">
            <v>4276.4903700000004</v>
          </cell>
          <cell r="J26">
            <v>3849.7966200000001</v>
          </cell>
          <cell r="K26">
            <v>4067.5318700000003</v>
          </cell>
          <cell r="L26">
            <v>5093.6930899999998</v>
          </cell>
        </row>
        <row r="27">
          <cell r="A27" t="str">
            <v>Telerj11290000</v>
          </cell>
          <cell r="B27">
            <v>7551.0040899999995</v>
          </cell>
          <cell r="C27">
            <v>8632.7198399999997</v>
          </cell>
          <cell r="D27">
            <v>9233.4966400000012</v>
          </cell>
          <cell r="E27">
            <v>6147.6808700000001</v>
          </cell>
          <cell r="F27">
            <v>12008.785820000001</v>
          </cell>
          <cell r="G27">
            <v>5713.2839899999999</v>
          </cell>
          <cell r="H27">
            <v>7919.8532000000005</v>
          </cell>
          <cell r="I27">
            <v>6290.2485700000007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Telerj11300000</v>
          </cell>
          <cell r="B28">
            <v>18230.858469999999</v>
          </cell>
          <cell r="C28">
            <v>13949.93651</v>
          </cell>
          <cell r="D28">
            <v>10889.316800000001</v>
          </cell>
          <cell r="E28">
            <v>7381.8923399999994</v>
          </cell>
          <cell r="F28">
            <v>5921.0243399999999</v>
          </cell>
          <cell r="G28">
            <v>1576.0223500000002</v>
          </cell>
          <cell r="H28">
            <v>821.42406999999992</v>
          </cell>
          <cell r="I28">
            <v>1016.53612</v>
          </cell>
          <cell r="J28">
            <v>3194.9857700000002</v>
          </cell>
          <cell r="K28">
            <v>5166.8962499999998</v>
          </cell>
          <cell r="L28">
            <v>5364.1135899999999</v>
          </cell>
        </row>
        <row r="29">
          <cell r="A29" t="str">
            <v>Telerj12120000</v>
          </cell>
          <cell r="B29">
            <v>8863.3096500000011</v>
          </cell>
          <cell r="C29">
            <v>8863.3096500000011</v>
          </cell>
          <cell r="D29">
            <v>8863.3096500000011</v>
          </cell>
          <cell r="E29">
            <v>8863.3096500000011</v>
          </cell>
          <cell r="F29">
            <v>8863.3096500000011</v>
          </cell>
          <cell r="G29">
            <v>8863.3096500000011</v>
          </cell>
          <cell r="H29">
            <v>8863.3096500000011</v>
          </cell>
          <cell r="I29">
            <v>8863.3096500000011</v>
          </cell>
          <cell r="J29">
            <v>8863.3096500000011</v>
          </cell>
          <cell r="K29">
            <v>8863.3096500000011</v>
          </cell>
          <cell r="L29">
            <v>8863.3096500000011</v>
          </cell>
        </row>
        <row r="30">
          <cell r="A30" t="str">
            <v>Telerj12130000</v>
          </cell>
          <cell r="B30">
            <v>323624.13589999999</v>
          </cell>
          <cell r="C30">
            <v>375715.02</v>
          </cell>
          <cell r="D30">
            <v>375252.19349999999</v>
          </cell>
          <cell r="E30">
            <v>377755.80580000003</v>
          </cell>
          <cell r="F30">
            <v>383741.46369999996</v>
          </cell>
          <cell r="G30">
            <v>378237.41810000001</v>
          </cell>
          <cell r="H30">
            <v>373259.71510000003</v>
          </cell>
          <cell r="I30">
            <v>377758.10480000003</v>
          </cell>
          <cell r="J30">
            <v>295218.84710000001</v>
          </cell>
          <cell r="K30">
            <v>300432.2782</v>
          </cell>
          <cell r="L30">
            <v>298099.3</v>
          </cell>
        </row>
        <row r="31">
          <cell r="A31" t="str">
            <v>Telerj12131111</v>
          </cell>
          <cell r="B31">
            <v>231030.63259999998</v>
          </cell>
          <cell r="C31">
            <v>239646.72219999999</v>
          </cell>
          <cell r="D31">
            <v>239223.842</v>
          </cell>
          <cell r="E31">
            <v>241070.3155</v>
          </cell>
          <cell r="F31">
            <v>245373.99919999999</v>
          </cell>
          <cell r="G31">
            <v>241123.25260000001</v>
          </cell>
          <cell r="H31">
            <v>239212.79619999998</v>
          </cell>
          <cell r="I31">
            <v>243436.41759999999</v>
          </cell>
          <cell r="J31">
            <v>235385.84519999998</v>
          </cell>
          <cell r="K31">
            <v>235060.12430000002</v>
          </cell>
          <cell r="L31">
            <v>224057.38259999998</v>
          </cell>
        </row>
        <row r="32">
          <cell r="A32" t="str">
            <v>Telerj12131114</v>
          </cell>
          <cell r="B32">
            <v>13274.7379</v>
          </cell>
          <cell r="C32">
            <v>17265.185969999999</v>
          </cell>
          <cell r="D32">
            <v>17304.010969999999</v>
          </cell>
          <cell r="E32">
            <v>17304.022390000002</v>
          </cell>
          <cell r="F32">
            <v>17400.2143</v>
          </cell>
          <cell r="G32">
            <v>17613.63652</v>
          </cell>
          <cell r="H32">
            <v>14231.032499999999</v>
          </cell>
          <cell r="I32">
            <v>14987.861279999999</v>
          </cell>
          <cell r="J32">
            <v>15117.393269999999</v>
          </cell>
          <cell r="K32">
            <v>15921.515800000001</v>
          </cell>
          <cell r="L32">
            <v>18457.94497</v>
          </cell>
        </row>
        <row r="33">
          <cell r="A33" t="str">
            <v>Telerj12131121</v>
          </cell>
          <cell r="B33">
            <v>73681.873059999998</v>
          </cell>
          <cell r="C33">
            <v>76873.1345</v>
          </cell>
          <cell r="D33">
            <v>76793.266140000007</v>
          </cell>
          <cell r="E33">
            <v>77457.983950000009</v>
          </cell>
          <cell r="F33">
            <v>79007.515310000003</v>
          </cell>
          <cell r="G33">
            <v>77469.65539</v>
          </cell>
          <cell r="H33">
            <v>79027.673030000005</v>
          </cell>
          <cell r="I33">
            <v>78304.401389999999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Telerj12131122</v>
          </cell>
          <cell r="B34">
            <v>4305.4617199999993</v>
          </cell>
          <cell r="C34">
            <v>5738.0095799999999</v>
          </cell>
          <cell r="D34">
            <v>5747.4935500000001</v>
          </cell>
          <cell r="E34">
            <v>5745.2280499999997</v>
          </cell>
          <cell r="F34">
            <v>5779.8531199999998</v>
          </cell>
          <cell r="G34">
            <v>5852.8458899999996</v>
          </cell>
          <cell r="H34">
            <v>4612.4613600000002</v>
          </cell>
          <cell r="I34">
            <v>4856.6562199999998</v>
          </cell>
          <cell r="J34">
            <v>5442.2616200000002</v>
          </cell>
          <cell r="K34">
            <v>5731.7457300000005</v>
          </cell>
          <cell r="L34">
            <v>6644.8602300000002</v>
          </cell>
        </row>
        <row r="35">
          <cell r="A35" t="str">
            <v>Telerj14100000</v>
          </cell>
          <cell r="B35">
            <v>2160.6666600000003</v>
          </cell>
          <cell r="C35">
            <v>2160.6666600000003</v>
          </cell>
          <cell r="D35">
            <v>2160.6666600000003</v>
          </cell>
          <cell r="E35">
            <v>2160.6666600000003</v>
          </cell>
          <cell r="F35">
            <v>2160.6666600000003</v>
          </cell>
          <cell r="G35">
            <v>2334.0007599999999</v>
          </cell>
          <cell r="H35">
            <v>2334.0007599999999</v>
          </cell>
          <cell r="I35">
            <v>2334.0007599999999</v>
          </cell>
          <cell r="J35">
            <v>2334.0008199999997</v>
          </cell>
          <cell r="K35">
            <v>2334.0008199999997</v>
          </cell>
          <cell r="L35">
            <v>2334.0008199999997</v>
          </cell>
        </row>
        <row r="36">
          <cell r="A36" t="str">
            <v>Telerj14210000</v>
          </cell>
          <cell r="B36">
            <v>10006388.728</v>
          </cell>
          <cell r="C36">
            <v>10006388.922</v>
          </cell>
          <cell r="D36">
            <v>10006438.523</v>
          </cell>
          <cell r="E36">
            <v>10007018.630000001</v>
          </cell>
          <cell r="F36">
            <v>9950577.3159999996</v>
          </cell>
          <cell r="G36">
            <v>10009728.295</v>
          </cell>
          <cell r="H36">
            <v>9993534.2109999992</v>
          </cell>
          <cell r="I36">
            <v>10150875.689999999</v>
          </cell>
          <cell r="J36">
            <v>10359663.654999999</v>
          </cell>
          <cell r="K36">
            <v>10380682.359999999</v>
          </cell>
          <cell r="L36">
            <v>10410473.646</v>
          </cell>
        </row>
        <row r="37">
          <cell r="A37" t="str">
            <v>Telerj14220000</v>
          </cell>
          <cell r="B37">
            <v>91.18835</v>
          </cell>
          <cell r="C37">
            <v>91.18835</v>
          </cell>
          <cell r="D37">
            <v>91.18835</v>
          </cell>
          <cell r="E37">
            <v>91.18835</v>
          </cell>
          <cell r="F37">
            <v>91.18835</v>
          </cell>
          <cell r="G37">
            <v>91.18835</v>
          </cell>
          <cell r="H37">
            <v>91.18835</v>
          </cell>
          <cell r="I37">
            <v>91.18835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Telerj14230000</v>
          </cell>
          <cell r="B38">
            <v>183569.2641</v>
          </cell>
          <cell r="C38">
            <v>211088.08909999998</v>
          </cell>
          <cell r="D38">
            <v>250881.01830000003</v>
          </cell>
          <cell r="E38">
            <v>282501.72610000003</v>
          </cell>
          <cell r="F38">
            <v>307402.04680000001</v>
          </cell>
          <cell r="G38">
            <v>301753.88669999997</v>
          </cell>
          <cell r="H38">
            <v>417352.02600000001</v>
          </cell>
          <cell r="I38">
            <v>370046.1287</v>
          </cell>
          <cell r="J38">
            <v>276250.72619999998</v>
          </cell>
          <cell r="K38">
            <v>315144.1115</v>
          </cell>
          <cell r="L38">
            <v>407112.1495</v>
          </cell>
        </row>
        <row r="39">
          <cell r="A39" t="str">
            <v>Telerj14230010</v>
          </cell>
          <cell r="B39">
            <v>47215.538719999997</v>
          </cell>
          <cell r="C39">
            <v>47215.538719999997</v>
          </cell>
          <cell r="D39">
            <v>47215.538719999997</v>
          </cell>
          <cell r="E39">
            <v>47215.538719999997</v>
          </cell>
          <cell r="F39">
            <v>47215.538719999997</v>
          </cell>
          <cell r="G39">
            <v>47215.538719999997</v>
          </cell>
          <cell r="H39">
            <v>32824.053510000005</v>
          </cell>
          <cell r="I39">
            <v>18417.248190000002</v>
          </cell>
          <cell r="J39">
            <v>276250.72619999998</v>
          </cell>
          <cell r="K39">
            <v>315144.1115</v>
          </cell>
          <cell r="L39">
            <v>407112.1495</v>
          </cell>
        </row>
        <row r="40">
          <cell r="A40" t="str">
            <v>Telerj14230020</v>
          </cell>
          <cell r="B40">
            <v>136353.7254</v>
          </cell>
          <cell r="C40">
            <v>163872.55040000001</v>
          </cell>
          <cell r="D40">
            <v>203665.47959999999</v>
          </cell>
          <cell r="E40">
            <v>235286.1874</v>
          </cell>
          <cell r="F40">
            <v>260186.50810000001</v>
          </cell>
          <cell r="G40">
            <v>254538.348</v>
          </cell>
          <cell r="H40">
            <v>384527.97249999997</v>
          </cell>
          <cell r="I40">
            <v>351628.88050000003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Telerj14240000</v>
          </cell>
          <cell r="B41">
            <v>40099.765740000003</v>
          </cell>
          <cell r="C41">
            <v>48675.887950000004</v>
          </cell>
          <cell r="D41">
            <v>51180.50303</v>
          </cell>
          <cell r="E41">
            <v>51355.006200000003</v>
          </cell>
          <cell r="F41">
            <v>54584.147729999997</v>
          </cell>
          <cell r="G41">
            <v>39950.542729999994</v>
          </cell>
          <cell r="H41">
            <v>38797.2022</v>
          </cell>
          <cell r="I41">
            <v>55947.98014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Telerj14250000</v>
          </cell>
          <cell r="B42">
            <v>1786.61193</v>
          </cell>
          <cell r="C42">
            <v>1786.61193</v>
          </cell>
          <cell r="D42">
            <v>1786.61193</v>
          </cell>
          <cell r="E42">
            <v>1786.61193</v>
          </cell>
          <cell r="F42">
            <v>1786.61193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Telerj14290000</v>
          </cell>
          <cell r="B43">
            <v>-6263854.4189999998</v>
          </cell>
          <cell r="C43">
            <v>-6331704.5300000003</v>
          </cell>
          <cell r="D43">
            <v>-6406264.5609999998</v>
          </cell>
          <cell r="E43">
            <v>-6477651.6639999999</v>
          </cell>
          <cell r="F43">
            <v>-6521628.3370000003</v>
          </cell>
          <cell r="G43">
            <v>-6595207.8430000003</v>
          </cell>
          <cell r="H43">
            <v>-6668926.068</v>
          </cell>
          <cell r="I43">
            <v>-6737510.2039999999</v>
          </cell>
          <cell r="J43">
            <v>-6810454.1809999999</v>
          </cell>
          <cell r="K43">
            <v>-6887063.9249999998</v>
          </cell>
          <cell r="L43">
            <v>-6963358.2560000001</v>
          </cell>
        </row>
        <row r="44">
          <cell r="A44" t="str">
            <v>Telerj14300000</v>
          </cell>
          <cell r="B44">
            <v>12092.969289999999</v>
          </cell>
          <cell r="C44">
            <v>13205.57999</v>
          </cell>
          <cell r="D44">
            <v>15781.60082</v>
          </cell>
          <cell r="E44">
            <v>16793.21285</v>
          </cell>
          <cell r="F44">
            <v>20441.094570000001</v>
          </cell>
          <cell r="G44">
            <v>21840.534620000002</v>
          </cell>
          <cell r="H44">
            <v>21949.15482</v>
          </cell>
          <cell r="I44">
            <v>28267.204020000001</v>
          </cell>
          <cell r="J44">
            <v>38909.698270000001</v>
          </cell>
          <cell r="K44">
            <v>42611.62343</v>
          </cell>
          <cell r="L44">
            <v>45531.865429999998</v>
          </cell>
        </row>
        <row r="45">
          <cell r="A45" t="str">
            <v>Telerj21110000</v>
          </cell>
          <cell r="B45">
            <v>37733.45882</v>
          </cell>
          <cell r="C45">
            <v>38694.074159999996</v>
          </cell>
          <cell r="D45">
            <v>36412.091549999997</v>
          </cell>
          <cell r="E45">
            <v>33620.547030000002</v>
          </cell>
          <cell r="F45">
            <v>34729.018170000003</v>
          </cell>
          <cell r="G45">
            <v>36620.985990000001</v>
          </cell>
          <cell r="H45">
            <v>38634.622920000002</v>
          </cell>
          <cell r="I45">
            <v>30720.989000000001</v>
          </cell>
          <cell r="J45">
            <v>45700.579229999996</v>
          </cell>
          <cell r="K45">
            <v>47800.207029999998</v>
          </cell>
          <cell r="L45">
            <v>46431.650900000001</v>
          </cell>
        </row>
        <row r="46">
          <cell r="A46" t="str">
            <v>Telerj21113700</v>
          </cell>
          <cell r="B46">
            <v>13167.642220000002</v>
          </cell>
          <cell r="C46">
            <v>12771.850349999999</v>
          </cell>
          <cell r="D46">
            <v>12968.339910000001</v>
          </cell>
          <cell r="E46">
            <v>12988.130369999999</v>
          </cell>
          <cell r="F46">
            <v>13411.97364</v>
          </cell>
          <cell r="G46">
            <v>13951.251189999999</v>
          </cell>
          <cell r="H46">
            <v>13484.527830000001</v>
          </cell>
          <cell r="I46">
            <v>12934.370220000001</v>
          </cell>
          <cell r="J46">
            <v>13829.4593</v>
          </cell>
          <cell r="K46">
            <v>14337.508890000001</v>
          </cell>
          <cell r="L46">
            <v>14571.0771</v>
          </cell>
        </row>
        <row r="47">
          <cell r="A47" t="str">
            <v>Telerj21113800</v>
          </cell>
          <cell r="B47">
            <v>953.48256000000003</v>
          </cell>
          <cell r="C47">
            <v>1901.56105</v>
          </cell>
          <cell r="D47">
            <v>2877.72388</v>
          </cell>
          <cell r="E47">
            <v>3731.9672400000004</v>
          </cell>
          <cell r="F47">
            <v>4559.2262499999997</v>
          </cell>
          <cell r="G47">
            <v>5408.6047099999996</v>
          </cell>
          <cell r="H47">
            <v>6286.3896399999994</v>
          </cell>
          <cell r="I47">
            <v>7057.8353099999995</v>
          </cell>
          <cell r="J47">
            <v>7779.9455099999996</v>
          </cell>
          <cell r="K47">
            <v>8742.1175700000003</v>
          </cell>
          <cell r="L47">
            <v>9772.1801899999991</v>
          </cell>
        </row>
        <row r="48">
          <cell r="A48" t="str">
            <v>Telerj21120000</v>
          </cell>
          <cell r="B48">
            <v>353997.18669999996</v>
          </cell>
          <cell r="C48">
            <v>312601.58860000002</v>
          </cell>
          <cell r="D48">
            <v>357541.93830000004</v>
          </cell>
          <cell r="E48">
            <v>365228.99229999998</v>
          </cell>
          <cell r="F48">
            <v>381984.09960000002</v>
          </cell>
          <cell r="G48">
            <v>404684.25389999995</v>
          </cell>
          <cell r="H48">
            <v>330887.69430000003</v>
          </cell>
          <cell r="I48">
            <v>385297.27260000003</v>
          </cell>
          <cell r="J48">
            <v>360951.70019999996</v>
          </cell>
          <cell r="K48">
            <v>235478.14930000002</v>
          </cell>
          <cell r="L48">
            <v>319752.62</v>
          </cell>
        </row>
        <row r="49">
          <cell r="A49" t="str">
            <v>Telerj21121120</v>
          </cell>
          <cell r="B49">
            <v>32923.512060000001</v>
          </cell>
          <cell r="C49">
            <v>57990.6</v>
          </cell>
          <cell r="D49">
            <v>87927.106060000006</v>
          </cell>
          <cell r="E49">
            <v>96182.083620000005</v>
          </cell>
          <cell r="F49">
            <v>92179.13801000001</v>
          </cell>
          <cell r="G49">
            <v>85484.237549999991</v>
          </cell>
          <cell r="H49">
            <v>197933.8321</v>
          </cell>
          <cell r="I49">
            <v>143731.0766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Telerj21130000</v>
          </cell>
          <cell r="B50">
            <v>113415.79</v>
          </cell>
          <cell r="C50">
            <v>84989.483269999997</v>
          </cell>
          <cell r="D50">
            <v>89063.194579999996</v>
          </cell>
          <cell r="E50">
            <v>93889.763709999999</v>
          </cell>
          <cell r="F50">
            <v>75841.117969999992</v>
          </cell>
          <cell r="G50">
            <v>74621.098389999999</v>
          </cell>
          <cell r="H50">
            <v>72189.607260000004</v>
          </cell>
          <cell r="I50">
            <v>19009.69326</v>
          </cell>
          <cell r="J50">
            <v>79349.213260000004</v>
          </cell>
          <cell r="K50">
            <v>79703.993480000005</v>
          </cell>
          <cell r="L50">
            <v>71250.374319999988</v>
          </cell>
        </row>
        <row r="51">
          <cell r="A51" t="str">
            <v>Telerj21141100</v>
          </cell>
          <cell r="B51">
            <v>275755.09860000003</v>
          </cell>
          <cell r="C51">
            <v>281136.01060000004</v>
          </cell>
          <cell r="D51">
            <v>299521.50589999999</v>
          </cell>
          <cell r="E51">
            <v>297758.30589999998</v>
          </cell>
          <cell r="F51">
            <v>303695.40989999997</v>
          </cell>
          <cell r="G51">
            <v>302014.57650000002</v>
          </cell>
          <cell r="H51">
            <v>0</v>
          </cell>
          <cell r="I51">
            <v>0</v>
          </cell>
          <cell r="J51">
            <v>1418.9044799999999</v>
          </cell>
          <cell r="K51">
            <v>1689.83015</v>
          </cell>
          <cell r="L51">
            <v>0</v>
          </cell>
        </row>
        <row r="52">
          <cell r="A52" t="str">
            <v>Telerj21141200</v>
          </cell>
          <cell r="B52">
            <v>3635.1032599999999</v>
          </cell>
          <cell r="C52">
            <v>6636.3382000000001</v>
          </cell>
          <cell r="D52">
            <v>6833.2901199999997</v>
          </cell>
          <cell r="E52">
            <v>7344.3629600000004</v>
          </cell>
          <cell r="F52">
            <v>8725.4055399999997</v>
          </cell>
          <cell r="G52">
            <v>22950.956420000002</v>
          </cell>
          <cell r="H52">
            <v>306679.34710000001</v>
          </cell>
          <cell r="I52">
            <v>385082.71480000002</v>
          </cell>
          <cell r="J52">
            <v>449238.57799999998</v>
          </cell>
          <cell r="K52">
            <v>425624.12419999996</v>
          </cell>
          <cell r="L52">
            <v>436637.09539999999</v>
          </cell>
        </row>
        <row r="53">
          <cell r="A53" t="str">
            <v>Telerj21142100</v>
          </cell>
          <cell r="B53">
            <v>8272.2062800000003</v>
          </cell>
          <cell r="C53">
            <v>15218.258880000001</v>
          </cell>
          <cell r="D53">
            <v>36.580059999999996</v>
          </cell>
          <cell r="E53">
            <v>36.580059999999996</v>
          </cell>
          <cell r="F53">
            <v>36.580059999999996</v>
          </cell>
          <cell r="G53">
            <v>36.580059999999996</v>
          </cell>
          <cell r="H53">
            <v>25158.65523</v>
          </cell>
          <cell r="I53">
            <v>29561.304539999997</v>
          </cell>
          <cell r="J53">
            <v>25105.80011</v>
          </cell>
          <cell r="K53">
            <v>31340.195070000002</v>
          </cell>
          <cell r="L53">
            <v>31557.267940000002</v>
          </cell>
        </row>
        <row r="54">
          <cell r="A54" t="str">
            <v>Telerj21142200</v>
          </cell>
          <cell r="B54">
            <v>8271.921049999999</v>
          </cell>
          <cell r="C54">
            <v>8953.80098</v>
          </cell>
          <cell r="D54">
            <v>27266.905220000001</v>
          </cell>
          <cell r="E54">
            <v>17222.568010000003</v>
          </cell>
          <cell r="F54">
            <v>32529.636399999999</v>
          </cell>
          <cell r="G54">
            <v>18988.614570000002</v>
          </cell>
          <cell r="H54">
            <v>36.580059999999996</v>
          </cell>
          <cell r="I54">
            <v>36.580059999999996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Telerj21150000</v>
          </cell>
          <cell r="B55">
            <v>37945.043159999994</v>
          </cell>
          <cell r="C55">
            <v>31379.58567</v>
          </cell>
          <cell r="D55">
            <v>31732.72076</v>
          </cell>
          <cell r="E55">
            <v>25703.483600000003</v>
          </cell>
          <cell r="F55">
            <v>17952.57891</v>
          </cell>
          <cell r="G55">
            <v>31646.318739999999</v>
          </cell>
          <cell r="H55">
            <v>19520.751920000002</v>
          </cell>
          <cell r="I55">
            <v>9191.566929999999</v>
          </cell>
          <cell r="J55">
            <v>16905.327699999998</v>
          </cell>
          <cell r="K55">
            <v>12994.7634</v>
          </cell>
          <cell r="L55">
            <v>13423.864079999999</v>
          </cell>
        </row>
        <row r="56">
          <cell r="A56" t="str">
            <v>Telerj21160000</v>
          </cell>
          <cell r="B56">
            <v>15755.594509999999</v>
          </cell>
          <cell r="C56">
            <v>15653.995949999999</v>
          </cell>
          <cell r="D56">
            <v>15633.847009999999</v>
          </cell>
          <cell r="E56">
            <v>15574.58107</v>
          </cell>
          <cell r="F56">
            <v>15546.23101</v>
          </cell>
          <cell r="G56">
            <v>15518.064960000002</v>
          </cell>
          <cell r="H56">
            <v>24582.766010000003</v>
          </cell>
          <cell r="I56">
            <v>26337.84419</v>
          </cell>
          <cell r="J56">
            <v>18539.339370000002</v>
          </cell>
          <cell r="K56">
            <v>19987.163</v>
          </cell>
          <cell r="L56">
            <v>18425.241020000001</v>
          </cell>
        </row>
        <row r="57">
          <cell r="A57" t="str">
            <v>Telerj21170000</v>
          </cell>
          <cell r="B57">
            <v>157589.02519999997</v>
          </cell>
          <cell r="C57">
            <v>161851.27600000001</v>
          </cell>
          <cell r="D57">
            <v>168868.4172</v>
          </cell>
          <cell r="E57">
            <v>176881.829</v>
          </cell>
          <cell r="F57">
            <v>178077.14850000001</v>
          </cell>
          <cell r="G57">
            <v>172162.52619999999</v>
          </cell>
          <cell r="H57">
            <v>15484.961210000001</v>
          </cell>
          <cell r="I57">
            <v>12890.6013</v>
          </cell>
          <cell r="J57">
            <v>12890.6013</v>
          </cell>
          <cell r="K57">
            <v>12878.20505</v>
          </cell>
          <cell r="L57">
            <v>12859.946029999999</v>
          </cell>
        </row>
        <row r="58">
          <cell r="A58" t="str">
            <v>Telerj21190000</v>
          </cell>
          <cell r="B58">
            <v>42994.335370000001</v>
          </cell>
          <cell r="C58">
            <v>47062.525580000001</v>
          </cell>
          <cell r="D58">
            <v>44094.3943</v>
          </cell>
          <cell r="E58">
            <v>40500.332549999999</v>
          </cell>
          <cell r="F58">
            <v>42241.083030000002</v>
          </cell>
          <cell r="G58">
            <v>40098.539340000003</v>
          </cell>
          <cell r="H58">
            <v>177176.25719999999</v>
          </cell>
          <cell r="I58">
            <v>178654.6943</v>
          </cell>
          <cell r="J58">
            <v>203660.47839999999</v>
          </cell>
          <cell r="K58">
            <v>202257.02069999999</v>
          </cell>
          <cell r="L58">
            <v>204203.1151</v>
          </cell>
        </row>
        <row r="59">
          <cell r="A59" t="str">
            <v>Telerj22130000</v>
          </cell>
          <cell r="B59">
            <v>81285.795400000003</v>
          </cell>
          <cell r="C59">
            <v>135764.30859999999</v>
          </cell>
          <cell r="D59">
            <v>135764.30859999999</v>
          </cell>
          <cell r="E59">
            <v>135764.30859999999</v>
          </cell>
          <cell r="F59">
            <v>154928.12640000001</v>
          </cell>
          <cell r="G59">
            <v>154928.12640000001</v>
          </cell>
          <cell r="H59">
            <v>37234.792520000003</v>
          </cell>
          <cell r="I59">
            <v>31085.445769999998</v>
          </cell>
          <cell r="J59">
            <v>3480.24548</v>
          </cell>
          <cell r="K59">
            <v>144154.30869999999</v>
          </cell>
          <cell r="L59">
            <v>118831.01879999999</v>
          </cell>
        </row>
        <row r="60">
          <cell r="A60" t="str">
            <v>Telerj22141200</v>
          </cell>
          <cell r="B60">
            <v>14124.364</v>
          </cell>
          <cell r="C60">
            <v>25179.7</v>
          </cell>
          <cell r="D60">
            <v>24879.508000000002</v>
          </cell>
          <cell r="E60">
            <v>25720.612000000001</v>
          </cell>
          <cell r="F60">
            <v>26002.396000000001</v>
          </cell>
          <cell r="G60">
            <v>44825.428610000003</v>
          </cell>
          <cell r="H60">
            <v>154689.35809999998</v>
          </cell>
          <cell r="I60">
            <v>154689.35809999998</v>
          </cell>
          <cell r="J60">
            <v>31420.32487</v>
          </cell>
          <cell r="K60">
            <v>31420.32487</v>
          </cell>
          <cell r="L60">
            <v>31420.32487</v>
          </cell>
        </row>
        <row r="61">
          <cell r="A61" t="str">
            <v>Telerj22142100</v>
          </cell>
          <cell r="B61">
            <v>58330.14258</v>
          </cell>
          <cell r="C61">
            <v>116450.05990000001</v>
          </cell>
          <cell r="D61">
            <v>-8745.6615399999991</v>
          </cell>
          <cell r="E61">
            <v>0</v>
          </cell>
          <cell r="F61">
            <v>0</v>
          </cell>
          <cell r="G61">
            <v>0</v>
          </cell>
          <cell r="H61">
            <v>44062.060969999999</v>
          </cell>
          <cell r="I61">
            <v>117478.15459999999</v>
          </cell>
          <cell r="J61">
            <v>122003.6387</v>
          </cell>
          <cell r="K61">
            <v>144268.07619999998</v>
          </cell>
          <cell r="L61">
            <v>140189.66780000002</v>
          </cell>
        </row>
        <row r="62">
          <cell r="A62" t="str">
            <v>Telerj22142200</v>
          </cell>
          <cell r="B62">
            <v>31993.311140000002</v>
          </cell>
          <cell r="C62">
            <v>33219.10471</v>
          </cell>
          <cell r="D62">
            <v>108851.97959999999</v>
          </cell>
          <cell r="E62">
            <v>103549.1474</v>
          </cell>
          <cell r="F62">
            <v>88707.642349999995</v>
          </cell>
          <cell r="G62">
            <v>66435.793479999993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Telerj22150000</v>
          </cell>
          <cell r="B63">
            <v>132.56882999999999</v>
          </cell>
          <cell r="C63">
            <v>132.56882999999999</v>
          </cell>
          <cell r="D63">
            <v>132.56882999999999</v>
          </cell>
          <cell r="E63">
            <v>132.56882999999999</v>
          </cell>
          <cell r="F63">
            <v>132.56882999999999</v>
          </cell>
          <cell r="G63">
            <v>132.56882999999999</v>
          </cell>
          <cell r="H63">
            <v>65505.692369999997</v>
          </cell>
          <cell r="I63">
            <v>30692.130880000001</v>
          </cell>
          <cell r="J63">
            <v>27475.554350000002</v>
          </cell>
          <cell r="K63">
            <v>28448.681049999999</v>
          </cell>
          <cell r="L63">
            <v>29202.742469999997</v>
          </cell>
        </row>
        <row r="64">
          <cell r="A64" t="str">
            <v>Telerj22170000</v>
          </cell>
          <cell r="B64">
            <v>53098.951580000001</v>
          </cell>
          <cell r="C64">
            <v>69060.743829999992</v>
          </cell>
          <cell r="D64">
            <v>69216.043860000005</v>
          </cell>
          <cell r="E64">
            <v>69216.089489999998</v>
          </cell>
          <cell r="F64">
            <v>69600.857150000011</v>
          </cell>
          <cell r="G64">
            <v>70454.546029999998</v>
          </cell>
          <cell r="H64">
            <v>130.78380999999999</v>
          </cell>
          <cell r="I64">
            <v>130.78380999999999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Telerj22190000</v>
          </cell>
          <cell r="B65">
            <v>3628.3110200000001</v>
          </cell>
          <cell r="C65">
            <v>389.81346000000002</v>
          </cell>
          <cell r="D65">
            <v>356.26573999999999</v>
          </cell>
          <cell r="E65">
            <v>334.96596</v>
          </cell>
          <cell r="F65">
            <v>341.46941999999996</v>
          </cell>
          <cell r="G65">
            <v>334.04897</v>
          </cell>
          <cell r="H65">
            <v>56924.026429999998</v>
          </cell>
          <cell r="I65">
            <v>59951.444539999997</v>
          </cell>
          <cell r="J65">
            <v>60469.573049999999</v>
          </cell>
          <cell r="K65">
            <v>63686.063150000002</v>
          </cell>
          <cell r="L65">
            <v>73831.779829999999</v>
          </cell>
        </row>
        <row r="66">
          <cell r="A66" t="str">
            <v>Telerj23100000</v>
          </cell>
          <cell r="B66">
            <v>4455.27592</v>
          </cell>
          <cell r="C66">
            <v>4455.27592</v>
          </cell>
          <cell r="D66">
            <v>6259.6050300000006</v>
          </cell>
          <cell r="E66">
            <v>4326.5094000000008</v>
          </cell>
          <cell r="F66">
            <v>4294.3177699999997</v>
          </cell>
          <cell r="G66">
            <v>4262.1261399999994</v>
          </cell>
          <cell r="H66">
            <v>324.9502</v>
          </cell>
          <cell r="I66">
            <v>313.01559999999995</v>
          </cell>
          <cell r="J66">
            <v>123716.9442</v>
          </cell>
          <cell r="K66">
            <v>123728.7399</v>
          </cell>
          <cell r="L66">
            <v>123735.76890000001</v>
          </cell>
        </row>
        <row r="67">
          <cell r="A67" t="str">
            <v>Telerj24100000</v>
          </cell>
          <cell r="B67">
            <v>258.85329999999999</v>
          </cell>
          <cell r="C67">
            <v>258.22017999999997</v>
          </cell>
          <cell r="D67">
            <v>259.48716000000002</v>
          </cell>
          <cell r="E67">
            <v>259.48716000000002</v>
          </cell>
          <cell r="F67">
            <v>259.48716000000002</v>
          </cell>
          <cell r="G67">
            <v>256.95317</v>
          </cell>
          <cell r="H67">
            <v>4229.93451</v>
          </cell>
          <cell r="I67">
            <v>4197.7428799999998</v>
          </cell>
          <cell r="J67">
            <v>4197.7428799999998</v>
          </cell>
          <cell r="K67">
            <v>4197.7428799999998</v>
          </cell>
          <cell r="L67">
            <v>4101.1679899999999</v>
          </cell>
        </row>
        <row r="68">
          <cell r="A68" t="str">
            <v>Telerj25100000</v>
          </cell>
          <cell r="B68">
            <v>3816111.7370000002</v>
          </cell>
          <cell r="C68">
            <v>3816111.7370000002</v>
          </cell>
          <cell r="D68">
            <v>3816111.7370000002</v>
          </cell>
          <cell r="E68">
            <v>3816111.7370000002</v>
          </cell>
          <cell r="F68">
            <v>3816111.7370000002</v>
          </cell>
          <cell r="G68">
            <v>3816111.7370000002</v>
          </cell>
          <cell r="H68">
            <v>256.95317</v>
          </cell>
          <cell r="I68">
            <v>256.95317</v>
          </cell>
          <cell r="J68">
            <v>256.95317</v>
          </cell>
          <cell r="K68">
            <v>256.95317</v>
          </cell>
          <cell r="L68">
            <v>256.95317</v>
          </cell>
        </row>
        <row r="69">
          <cell r="A69" t="str">
            <v>Telerj25210000</v>
          </cell>
          <cell r="B69">
            <v>456637.9068</v>
          </cell>
          <cell r="C69">
            <v>456670.8763</v>
          </cell>
          <cell r="D69">
            <v>456672.4497</v>
          </cell>
          <cell r="E69">
            <v>456672.4497</v>
          </cell>
          <cell r="F69">
            <v>456676.34960000002</v>
          </cell>
          <cell r="G69">
            <v>456737.15649999998</v>
          </cell>
          <cell r="H69">
            <v>3816111.7370000002</v>
          </cell>
          <cell r="I69">
            <v>3816111.7370000002</v>
          </cell>
          <cell r="J69">
            <v>3816111.7370000002</v>
          </cell>
          <cell r="K69">
            <v>3816111.7370000002</v>
          </cell>
          <cell r="L69">
            <v>3816111.7370000002</v>
          </cell>
        </row>
        <row r="70">
          <cell r="A70" t="str">
            <v>Telerj25310000</v>
          </cell>
          <cell r="B70">
            <v>-451775.39010000002</v>
          </cell>
          <cell r="C70">
            <v>-492527.29439999996</v>
          </cell>
          <cell r="D70">
            <v>-492527.29439999996</v>
          </cell>
          <cell r="E70">
            <v>-492527.29439999996</v>
          </cell>
          <cell r="F70">
            <v>-492527.29439999996</v>
          </cell>
          <cell r="G70">
            <v>-492527.29439999996</v>
          </cell>
          <cell r="H70">
            <v>456737.15649999998</v>
          </cell>
          <cell r="I70">
            <v>456737.15649999998</v>
          </cell>
          <cell r="J70">
            <v>456737.15649999998</v>
          </cell>
          <cell r="K70">
            <v>456737.15649999998</v>
          </cell>
          <cell r="L70">
            <v>456737.15649999998</v>
          </cell>
        </row>
        <row r="71">
          <cell r="A71" t="str">
            <v>Telerj25320000</v>
          </cell>
          <cell r="B71">
            <v>-18161.623059999998</v>
          </cell>
          <cell r="C71">
            <v>-19927.141460000003</v>
          </cell>
          <cell r="D71">
            <v>-27509.046260000003</v>
          </cell>
          <cell r="E71">
            <v>-35871.368049999997</v>
          </cell>
          <cell r="F71">
            <v>-45979.421780000004</v>
          </cell>
          <cell r="G71">
            <v>-43602.525479999997</v>
          </cell>
          <cell r="H71">
            <v>-492527.29439999996</v>
          </cell>
          <cell r="I71">
            <v>-489955.09039999999</v>
          </cell>
          <cell r="J71">
            <v>-489955.09039999999</v>
          </cell>
          <cell r="K71">
            <v>-489955.09039999999</v>
          </cell>
          <cell r="L71">
            <v>-489955.09039999999</v>
          </cell>
        </row>
        <row r="72">
          <cell r="A72" t="str">
            <v>Telerj31289120</v>
          </cell>
          <cell r="B72">
            <v>4045.4060800000002</v>
          </cell>
          <cell r="C72">
            <v>940.44792000000007</v>
          </cell>
          <cell r="D72">
            <v>21.927879999999277</v>
          </cell>
          <cell r="E72">
            <v>0</v>
          </cell>
          <cell r="F72">
            <v>0</v>
          </cell>
          <cell r="G72">
            <v>0</v>
          </cell>
          <cell r="H72">
            <v>-54845.019319999999</v>
          </cell>
          <cell r="I72">
            <v>-36720.71675</v>
          </cell>
          <cell r="J72">
            <v>-38850.296119999999</v>
          </cell>
          <cell r="K72">
            <v>-24955.359579999997</v>
          </cell>
          <cell r="L72">
            <v>-21321.97064</v>
          </cell>
        </row>
        <row r="73">
          <cell r="A73" t="str">
            <v>Telerj31986210</v>
          </cell>
          <cell r="B73">
            <v>1489.33242</v>
          </cell>
          <cell r="C73">
            <v>1518.5167000000004</v>
          </cell>
          <cell r="D73">
            <v>1570.2897599999992</v>
          </cell>
          <cell r="E73">
            <v>1574.6758800000007</v>
          </cell>
          <cell r="F73">
            <v>1579.55879</v>
          </cell>
          <cell r="G73">
            <v>1598.2392099999997</v>
          </cell>
          <cell r="H73">
            <v>0</v>
          </cell>
          <cell r="I73">
            <v>0</v>
          </cell>
          <cell r="J73">
            <v>-5007.7818799999995</v>
          </cell>
          <cell r="K73">
            <v>0</v>
          </cell>
          <cell r="L73">
            <v>-5007.7818799999995</v>
          </cell>
        </row>
        <row r="74">
          <cell r="A74" t="str">
            <v>Telerj31986500</v>
          </cell>
          <cell r="B74">
            <v>52695.264380000001</v>
          </cell>
          <cell r="C74">
            <v>51242.036719999996</v>
          </cell>
          <cell r="D74">
            <v>51265.104500000001</v>
          </cell>
          <cell r="E74">
            <v>49890.18220000001</v>
          </cell>
          <cell r="F74">
            <v>42237.343599999993</v>
          </cell>
          <cell r="G74">
            <v>51507.25410000002</v>
          </cell>
          <cell r="H74">
            <v>1706.6104799999994</v>
          </cell>
          <cell r="I74">
            <v>1653.9277999999995</v>
          </cell>
          <cell r="J74">
            <v>1799.0116000000016</v>
          </cell>
          <cell r="K74">
            <v>1937.5761599999987</v>
          </cell>
          <cell r="L74">
            <v>1851.2783100000015</v>
          </cell>
        </row>
        <row r="75">
          <cell r="A75" t="str">
            <v>Telerj31986710</v>
          </cell>
          <cell r="B75">
            <v>6873.8418799999999</v>
          </cell>
          <cell r="C75">
            <v>7008.5386800000015</v>
          </cell>
          <cell r="D75">
            <v>7247.4912199999999</v>
          </cell>
          <cell r="E75">
            <v>7267.7347300000001</v>
          </cell>
          <cell r="F75">
            <v>7290.2714799999994</v>
          </cell>
          <cell r="G75">
            <v>7376.4113799999977</v>
          </cell>
          <cell r="H75">
            <v>55664.297699999996</v>
          </cell>
          <cell r="I75">
            <v>59581.084600000002</v>
          </cell>
          <cell r="J75">
            <v>61680.838199999998</v>
          </cell>
          <cell r="K75">
            <v>60304.666099999973</v>
          </cell>
          <cell r="L75">
            <v>61221.410700000008</v>
          </cell>
        </row>
        <row r="76">
          <cell r="A76" t="str">
            <v>Telerj41100000</v>
          </cell>
          <cell r="B76">
            <v>232768.0177</v>
          </cell>
          <cell r="C76">
            <v>235668.95170000001</v>
          </cell>
          <cell r="D76">
            <v>243294.79620000004</v>
          </cell>
          <cell r="E76">
            <v>243708.08</v>
          </cell>
          <cell r="F76">
            <v>244769.22939999995</v>
          </cell>
          <cell r="G76">
            <v>247520.52300000004</v>
          </cell>
          <cell r="H76">
            <v>7876.4866299999994</v>
          </cell>
          <cell r="I76">
            <v>7480.8571100000045</v>
          </cell>
          <cell r="J76">
            <v>8303.1301199999943</v>
          </cell>
          <cell r="K76">
            <v>8942.6590800000122</v>
          </cell>
          <cell r="L76">
            <v>8544.3614299999899</v>
          </cell>
        </row>
        <row r="77">
          <cell r="A77" t="str">
            <v>Telerj49100000</v>
          </cell>
          <cell r="B77">
            <v>-3639.9590699999999</v>
          </cell>
          <cell r="C77">
            <v>-2050.9963600000001</v>
          </cell>
          <cell r="D77">
            <v>-1711.7547600000007</v>
          </cell>
          <cell r="E77">
            <v>-1450.2555899999979</v>
          </cell>
          <cell r="F77">
            <v>-1760.1804200000006</v>
          </cell>
          <cell r="G77">
            <v>-1640.1434300000019</v>
          </cell>
          <cell r="H77">
            <v>238967.96800000011</v>
          </cell>
          <cell r="I77">
            <v>272347.14299999992</v>
          </cell>
          <cell r="J77">
            <v>278776.96000000002</v>
          </cell>
          <cell r="K77">
            <v>300277.7629999998</v>
          </cell>
          <cell r="L77">
            <v>287595.3459999999</v>
          </cell>
        </row>
        <row r="78">
          <cell r="A78" t="str">
            <v>Telerj49100000</v>
          </cell>
          <cell r="B78">
            <v>-3639.9590699999999</v>
          </cell>
          <cell r="C78">
            <v>-2050.9963600000001</v>
          </cell>
          <cell r="D78">
            <v>-1711.7547600000007</v>
          </cell>
          <cell r="E78">
            <v>-1450.2555899999979</v>
          </cell>
          <cell r="F78">
            <v>-1760.1804200000006</v>
          </cell>
          <cell r="G78">
            <v>-1640.1434300000019</v>
          </cell>
          <cell r="H78">
            <v>-1418.4145499999977</v>
          </cell>
          <cell r="I78">
            <v>-2011.9082300000009</v>
          </cell>
          <cell r="J78">
            <v>-2005.9572800000005</v>
          </cell>
          <cell r="K78">
            <v>-2189.1276499999985</v>
          </cell>
          <cell r="L78">
            <v>-2783.2974300000024</v>
          </cell>
        </row>
      </sheetData>
      <sheetData sheetId="17" refreshError="1"/>
      <sheetData sheetId="18" refreshError="1">
        <row r="1">
          <cell r="A1" t="str">
            <v>Teleamazon</v>
          </cell>
          <cell r="B1" t="str">
            <v>CE</v>
          </cell>
          <cell r="C1" t="str">
            <v>Teleamazon</v>
          </cell>
        </row>
        <row r="2">
          <cell r="A2" t="str">
            <v>Telamazon</v>
          </cell>
          <cell r="B2" t="str">
            <v>CE</v>
          </cell>
          <cell r="C2" t="str">
            <v>Teleamazon</v>
          </cell>
        </row>
        <row r="3">
          <cell r="A3" t="str">
            <v>Telaima</v>
          </cell>
          <cell r="B3" t="str">
            <v>CE</v>
          </cell>
          <cell r="C3" t="str">
            <v>Telaima</v>
          </cell>
        </row>
        <row r="4">
          <cell r="A4" t="str">
            <v>Telepara</v>
          </cell>
          <cell r="B4" t="str">
            <v>CE</v>
          </cell>
          <cell r="C4" t="str">
            <v>Telepara</v>
          </cell>
        </row>
        <row r="5">
          <cell r="A5" t="str">
            <v>Telepará</v>
          </cell>
          <cell r="B5" t="str">
            <v>CE</v>
          </cell>
          <cell r="C5" t="str">
            <v>Telepara</v>
          </cell>
        </row>
        <row r="6">
          <cell r="A6" t="str">
            <v>Teleamapa</v>
          </cell>
          <cell r="B6" t="str">
            <v>CE</v>
          </cell>
          <cell r="C6" t="str">
            <v>Teleamapa</v>
          </cell>
        </row>
        <row r="7">
          <cell r="A7" t="str">
            <v>Teleamapá</v>
          </cell>
          <cell r="B7" t="str">
            <v>CE</v>
          </cell>
          <cell r="C7" t="str">
            <v>Teleamapa</v>
          </cell>
        </row>
        <row r="8">
          <cell r="A8" t="str">
            <v>Telma</v>
          </cell>
          <cell r="B8" t="str">
            <v>CE</v>
          </cell>
          <cell r="C8" t="str">
            <v>Telma</v>
          </cell>
        </row>
        <row r="9">
          <cell r="A9" t="str">
            <v>Telepisa</v>
          </cell>
          <cell r="B9" t="str">
            <v>CE</v>
          </cell>
          <cell r="C9" t="str">
            <v>Telepisa</v>
          </cell>
        </row>
        <row r="10">
          <cell r="A10" t="str">
            <v>Teleceara</v>
          </cell>
          <cell r="B10" t="str">
            <v>CE</v>
          </cell>
          <cell r="C10" t="str">
            <v>Teleceara</v>
          </cell>
        </row>
        <row r="11">
          <cell r="A11" t="str">
            <v>Teleceará</v>
          </cell>
          <cell r="B11" t="str">
            <v>CE</v>
          </cell>
          <cell r="C11" t="str">
            <v>Teleceara</v>
          </cell>
        </row>
        <row r="12">
          <cell r="A12" t="str">
            <v>Telern</v>
          </cell>
          <cell r="B12" t="str">
            <v>PE</v>
          </cell>
          <cell r="C12" t="str">
            <v>Telern</v>
          </cell>
        </row>
        <row r="13">
          <cell r="A13" t="str">
            <v>Telpa</v>
          </cell>
          <cell r="B13" t="str">
            <v>PE</v>
          </cell>
          <cell r="C13" t="str">
            <v>Telpa</v>
          </cell>
        </row>
        <row r="14">
          <cell r="A14" t="str">
            <v>Telpe</v>
          </cell>
          <cell r="B14" t="str">
            <v>PE</v>
          </cell>
          <cell r="C14" t="str">
            <v>Telpe</v>
          </cell>
        </row>
        <row r="15">
          <cell r="A15" t="str">
            <v>Telasa</v>
          </cell>
          <cell r="B15" t="str">
            <v>BA</v>
          </cell>
          <cell r="C15" t="str">
            <v>Telasa</v>
          </cell>
        </row>
        <row r="16">
          <cell r="A16" t="str">
            <v>Telergipe</v>
          </cell>
          <cell r="B16" t="str">
            <v>BA</v>
          </cell>
          <cell r="C16" t="str">
            <v>Telergipe</v>
          </cell>
        </row>
        <row r="17">
          <cell r="A17" t="str">
            <v>Telebahia</v>
          </cell>
          <cell r="B17" t="str">
            <v>BA</v>
          </cell>
          <cell r="C17" t="str">
            <v>Telebahia</v>
          </cell>
        </row>
        <row r="18">
          <cell r="A18" t="str">
            <v>Telemig</v>
          </cell>
          <cell r="B18" t="str">
            <v>MG</v>
          </cell>
          <cell r="C18" t="str">
            <v>Telemig</v>
          </cell>
        </row>
        <row r="19">
          <cell r="A19" t="str">
            <v>Telest</v>
          </cell>
          <cell r="B19" t="str">
            <v>MG</v>
          </cell>
          <cell r="C19" t="str">
            <v>Telest</v>
          </cell>
        </row>
        <row r="20">
          <cell r="A20" t="str">
            <v>Teleste</v>
          </cell>
          <cell r="B20" t="str">
            <v>MG</v>
          </cell>
          <cell r="C20" t="str">
            <v>Telest</v>
          </cell>
        </row>
        <row r="21">
          <cell r="A21" t="str">
            <v>Telerj</v>
          </cell>
          <cell r="B21" t="str">
            <v>RJ</v>
          </cell>
          <cell r="C21" t="str">
            <v>Telerj</v>
          </cell>
        </row>
        <row r="22">
          <cell r="A22" t="str">
            <v>TELEMAR - AM</v>
          </cell>
          <cell r="B22" t="str">
            <v>CE</v>
          </cell>
          <cell r="C22" t="str">
            <v>Teleamazon</v>
          </cell>
        </row>
        <row r="23">
          <cell r="A23" t="str">
            <v>TELEMAR - RR</v>
          </cell>
          <cell r="B23" t="str">
            <v>CE</v>
          </cell>
          <cell r="C23" t="str">
            <v>Telaima</v>
          </cell>
        </row>
        <row r="24">
          <cell r="A24" t="str">
            <v>TELEMAR - PA</v>
          </cell>
          <cell r="B24" t="str">
            <v>CE</v>
          </cell>
          <cell r="C24" t="str">
            <v>Telepara</v>
          </cell>
        </row>
        <row r="25">
          <cell r="A25" t="str">
            <v>TELEMAR - AP</v>
          </cell>
          <cell r="B25" t="str">
            <v>CE</v>
          </cell>
          <cell r="C25" t="str">
            <v>Teleamapa</v>
          </cell>
        </row>
        <row r="26">
          <cell r="A26" t="str">
            <v>TELEMAR - MA</v>
          </cell>
          <cell r="B26" t="str">
            <v>CE</v>
          </cell>
          <cell r="C26" t="str">
            <v>Telma</v>
          </cell>
        </row>
        <row r="27">
          <cell r="A27" t="str">
            <v>TELEMAR - PI</v>
          </cell>
          <cell r="B27" t="str">
            <v>CE</v>
          </cell>
          <cell r="C27" t="str">
            <v>Telepisa</v>
          </cell>
        </row>
        <row r="28">
          <cell r="A28" t="str">
            <v>TELEMAR - CE</v>
          </cell>
          <cell r="B28" t="str">
            <v>CE</v>
          </cell>
          <cell r="C28" t="str">
            <v>Teleceara</v>
          </cell>
        </row>
        <row r="29">
          <cell r="A29" t="str">
            <v>TELEMAR - RN</v>
          </cell>
          <cell r="B29" t="str">
            <v>PE</v>
          </cell>
          <cell r="C29" t="str">
            <v>Telern</v>
          </cell>
        </row>
        <row r="30">
          <cell r="A30" t="str">
            <v>TELEMAR - PB</v>
          </cell>
          <cell r="B30" t="str">
            <v>PE</v>
          </cell>
          <cell r="C30" t="str">
            <v>Telpa</v>
          </cell>
        </row>
        <row r="31">
          <cell r="A31" t="str">
            <v>TELEMAR - PE</v>
          </cell>
          <cell r="B31" t="str">
            <v>PE</v>
          </cell>
          <cell r="C31" t="str">
            <v>Telpe</v>
          </cell>
        </row>
        <row r="32">
          <cell r="A32" t="str">
            <v>TELEMAR - AL</v>
          </cell>
          <cell r="B32" t="str">
            <v>BA</v>
          </cell>
          <cell r="C32" t="str">
            <v>Telasa</v>
          </cell>
        </row>
        <row r="33">
          <cell r="A33" t="str">
            <v>TELEMAR - SE</v>
          </cell>
          <cell r="B33" t="str">
            <v>BA</v>
          </cell>
          <cell r="C33" t="str">
            <v>Telergipe</v>
          </cell>
        </row>
        <row r="34">
          <cell r="A34" t="str">
            <v>TELEMAR - BA</v>
          </cell>
          <cell r="B34" t="str">
            <v>BA</v>
          </cell>
          <cell r="C34" t="str">
            <v>Telebahia</v>
          </cell>
        </row>
        <row r="35">
          <cell r="A35" t="str">
            <v>TELEMAR - MG</v>
          </cell>
          <cell r="B35" t="str">
            <v>MG</v>
          </cell>
          <cell r="C35" t="str">
            <v>Telemig</v>
          </cell>
        </row>
        <row r="36">
          <cell r="A36" t="str">
            <v>TELEMAR - ES</v>
          </cell>
          <cell r="B36" t="str">
            <v>MG</v>
          </cell>
          <cell r="C36" t="str">
            <v>Telest</v>
          </cell>
        </row>
        <row r="37">
          <cell r="A37" t="str">
            <v>TELEMAR - RJ</v>
          </cell>
          <cell r="B37" t="str">
            <v>RJ</v>
          </cell>
          <cell r="C37" t="str">
            <v>Telerj</v>
          </cell>
        </row>
        <row r="38">
          <cell r="A38" t="str">
            <v>TELEMAR-AM</v>
          </cell>
          <cell r="B38" t="str">
            <v>CE</v>
          </cell>
          <cell r="C38" t="str">
            <v>Teleamazon</v>
          </cell>
        </row>
        <row r="39">
          <cell r="A39" t="str">
            <v>TELEMAR-RR</v>
          </cell>
          <cell r="B39" t="str">
            <v>CE</v>
          </cell>
          <cell r="C39" t="str">
            <v>Telaima</v>
          </cell>
        </row>
        <row r="40">
          <cell r="A40" t="str">
            <v>TELEMAR-PA</v>
          </cell>
          <cell r="B40" t="str">
            <v>CE</v>
          </cell>
          <cell r="C40" t="str">
            <v>Telepara</v>
          </cell>
        </row>
        <row r="41">
          <cell r="A41" t="str">
            <v>TELEMAR-AP</v>
          </cell>
          <cell r="B41" t="str">
            <v>CE</v>
          </cell>
          <cell r="C41" t="str">
            <v>Teleamapa</v>
          </cell>
        </row>
        <row r="42">
          <cell r="A42" t="str">
            <v>TELEMAR-MA</v>
          </cell>
          <cell r="B42" t="str">
            <v>CE</v>
          </cell>
          <cell r="C42" t="str">
            <v>Telma</v>
          </cell>
        </row>
        <row r="43">
          <cell r="A43" t="str">
            <v>TELEMAR-PI</v>
          </cell>
          <cell r="B43" t="str">
            <v>CE</v>
          </cell>
          <cell r="C43" t="str">
            <v>Telepisa</v>
          </cell>
        </row>
        <row r="44">
          <cell r="A44" t="str">
            <v>TELEMAR-CE</v>
          </cell>
          <cell r="B44" t="str">
            <v>CE</v>
          </cell>
          <cell r="C44" t="str">
            <v>Teleceara</v>
          </cell>
        </row>
        <row r="45">
          <cell r="A45" t="str">
            <v>TELEMAR-RN</v>
          </cell>
          <cell r="B45" t="str">
            <v>PE</v>
          </cell>
          <cell r="C45" t="str">
            <v>Telern</v>
          </cell>
        </row>
        <row r="46">
          <cell r="A46" t="str">
            <v>TELEMAR-PB</v>
          </cell>
          <cell r="B46" t="str">
            <v>PE</v>
          </cell>
          <cell r="C46" t="str">
            <v>Telpa</v>
          </cell>
        </row>
        <row r="47">
          <cell r="A47" t="str">
            <v>TELEMAR-PE</v>
          </cell>
          <cell r="B47" t="str">
            <v>PE</v>
          </cell>
          <cell r="C47" t="str">
            <v>Telpe</v>
          </cell>
        </row>
        <row r="48">
          <cell r="A48" t="str">
            <v>TELEMAR-AL</v>
          </cell>
          <cell r="B48" t="str">
            <v>BA</v>
          </cell>
          <cell r="C48" t="str">
            <v>Telasa</v>
          </cell>
        </row>
        <row r="49">
          <cell r="A49" t="str">
            <v>TELEMAR-SE</v>
          </cell>
          <cell r="B49" t="str">
            <v>BA</v>
          </cell>
          <cell r="C49" t="str">
            <v>Telergipe</v>
          </cell>
        </row>
        <row r="50">
          <cell r="A50" t="str">
            <v>TELEMAR-BA</v>
          </cell>
          <cell r="B50" t="str">
            <v>BA</v>
          </cell>
          <cell r="C50" t="str">
            <v>Telebahia</v>
          </cell>
        </row>
        <row r="51">
          <cell r="A51" t="str">
            <v>TELEMAR-MG</v>
          </cell>
          <cell r="B51" t="str">
            <v>MG</v>
          </cell>
          <cell r="C51" t="str">
            <v>Telemig</v>
          </cell>
        </row>
        <row r="52">
          <cell r="A52" t="str">
            <v>TELEMAR-ES</v>
          </cell>
          <cell r="B52" t="str">
            <v>MG</v>
          </cell>
          <cell r="C52" t="str">
            <v>Telest</v>
          </cell>
        </row>
        <row r="53">
          <cell r="A53" t="str">
            <v>TELEMAR-RJ</v>
          </cell>
          <cell r="B53" t="str">
            <v>RJ</v>
          </cell>
          <cell r="C53" t="str">
            <v>Telerj</v>
          </cell>
        </row>
        <row r="54">
          <cell r="A54" t="str">
            <v>AM</v>
          </cell>
          <cell r="B54" t="str">
            <v>CE</v>
          </cell>
          <cell r="C54" t="str">
            <v>Teleamazon</v>
          </cell>
        </row>
        <row r="55">
          <cell r="A55" t="str">
            <v>RR</v>
          </cell>
          <cell r="B55" t="str">
            <v>CE</v>
          </cell>
          <cell r="C55" t="str">
            <v>Telaima</v>
          </cell>
        </row>
        <row r="56">
          <cell r="A56" t="str">
            <v>PA</v>
          </cell>
          <cell r="B56" t="str">
            <v>CE</v>
          </cell>
          <cell r="C56" t="str">
            <v>Telepara</v>
          </cell>
        </row>
        <row r="57">
          <cell r="A57" t="str">
            <v>AP</v>
          </cell>
          <cell r="B57" t="str">
            <v>CE</v>
          </cell>
          <cell r="C57" t="str">
            <v>Teleamapa</v>
          </cell>
        </row>
        <row r="58">
          <cell r="A58" t="str">
            <v>MA</v>
          </cell>
          <cell r="B58" t="str">
            <v>CE</v>
          </cell>
          <cell r="C58" t="str">
            <v>Telma</v>
          </cell>
        </row>
        <row r="59">
          <cell r="A59" t="str">
            <v>PI</v>
          </cell>
          <cell r="B59" t="str">
            <v>CE</v>
          </cell>
          <cell r="C59" t="str">
            <v>Telepisa</v>
          </cell>
        </row>
        <row r="60">
          <cell r="A60" t="str">
            <v>CE</v>
          </cell>
          <cell r="B60" t="str">
            <v>CE</v>
          </cell>
          <cell r="C60" t="str">
            <v>Teleceara</v>
          </cell>
        </row>
        <row r="61">
          <cell r="A61" t="str">
            <v>RN</v>
          </cell>
          <cell r="B61" t="str">
            <v>PE</v>
          </cell>
          <cell r="C61" t="str">
            <v>Telern</v>
          </cell>
        </row>
        <row r="62">
          <cell r="A62" t="str">
            <v>PB</v>
          </cell>
          <cell r="B62" t="str">
            <v>PE</v>
          </cell>
          <cell r="C62" t="str">
            <v>Telpa</v>
          </cell>
        </row>
        <row r="63">
          <cell r="A63" t="str">
            <v>PE</v>
          </cell>
          <cell r="B63" t="str">
            <v>PE</v>
          </cell>
          <cell r="C63" t="str">
            <v>Telpe</v>
          </cell>
        </row>
        <row r="64">
          <cell r="A64" t="str">
            <v>AL</v>
          </cell>
          <cell r="B64" t="str">
            <v>BA</v>
          </cell>
          <cell r="C64" t="str">
            <v>Telasa</v>
          </cell>
        </row>
        <row r="65">
          <cell r="A65" t="str">
            <v>SE</v>
          </cell>
          <cell r="B65" t="str">
            <v>BA</v>
          </cell>
          <cell r="C65" t="str">
            <v>Telergipe</v>
          </cell>
        </row>
        <row r="66">
          <cell r="A66" t="str">
            <v>BA</v>
          </cell>
          <cell r="B66" t="str">
            <v>BA</v>
          </cell>
          <cell r="C66" t="str">
            <v>Telebahia</v>
          </cell>
        </row>
        <row r="67">
          <cell r="A67" t="str">
            <v>MG</v>
          </cell>
          <cell r="B67" t="str">
            <v>MG</v>
          </cell>
          <cell r="C67" t="str">
            <v>Telemig</v>
          </cell>
        </row>
        <row r="68">
          <cell r="A68" t="str">
            <v>ES</v>
          </cell>
          <cell r="B68" t="str">
            <v>MG</v>
          </cell>
          <cell r="C68" t="str">
            <v>Telest</v>
          </cell>
        </row>
        <row r="69">
          <cell r="A69" t="str">
            <v>RJ</v>
          </cell>
          <cell r="B69" t="str">
            <v>RJ</v>
          </cell>
          <cell r="C69" t="str">
            <v>Telerj</v>
          </cell>
        </row>
        <row r="70">
          <cell r="A70" t="str">
            <v>REGIONAL-MG</v>
          </cell>
          <cell r="C70" t="str">
            <v>Nucleo MG</v>
          </cell>
        </row>
        <row r="71">
          <cell r="A71" t="str">
            <v>REGIONAL-BA</v>
          </cell>
          <cell r="C71" t="str">
            <v>Nucleo BA</v>
          </cell>
        </row>
        <row r="72">
          <cell r="A72" t="str">
            <v>REGIONAL-PE</v>
          </cell>
          <cell r="C72" t="str">
            <v>Nucleo PE</v>
          </cell>
        </row>
        <row r="73">
          <cell r="A73" t="str">
            <v>REGIONAL-CE</v>
          </cell>
          <cell r="C73" t="str">
            <v>Nucleo CE</v>
          </cell>
        </row>
      </sheetData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  <sheetName val="Sispec"/>
      <sheetName val="Simulador"/>
      <sheetName val="Simu_POT"/>
      <sheetName val="Principal"/>
      <sheetName val="Plan1"/>
      <sheetName val="Revisado"/>
      <sheetName val="RecLiqServ2000"/>
      <sheetName val="capa"/>
      <sheetName val="SispecPSAP"/>
      <sheetName val="MODELO"/>
      <sheetName val="Descritivo Fraturas Centro"/>
      <sheetName val="V&amp;V-TDDI-21040"/>
      <sheetName val="V&amp;V-PS-SCMT-21040"/>
      <sheetName val="Ano2001"/>
      <sheetName val="Consolida Investi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Chave</v>
          </cell>
          <cell r="B1" t="str">
            <v>01/01/99</v>
          </cell>
          <cell r="C1" t="str">
            <v>01/02/99</v>
          </cell>
          <cell r="D1" t="str">
            <v>01/03/99</v>
          </cell>
          <cell r="E1" t="str">
            <v>01/04/99</v>
          </cell>
          <cell r="F1" t="str">
            <v>01/05/99</v>
          </cell>
          <cell r="G1" t="str">
            <v>01/06/99</v>
          </cell>
          <cell r="H1" t="str">
            <v>01/07/99</v>
          </cell>
          <cell r="I1" t="str">
            <v>01/08/99</v>
          </cell>
          <cell r="J1" t="str">
            <v>01/09/99</v>
          </cell>
          <cell r="K1" t="str">
            <v>01/10/99</v>
          </cell>
          <cell r="L1" t="str">
            <v>01/11/99</v>
          </cell>
          <cell r="M1" t="str">
            <v>01/12/99</v>
          </cell>
        </row>
        <row r="2">
          <cell r="A2" t="str">
            <v>Telaima31138100</v>
          </cell>
          <cell r="B2">
            <v>167.24135000000001</v>
          </cell>
          <cell r="C2">
            <v>156.62540000000001</v>
          </cell>
          <cell r="D2">
            <v>209.32893000000001</v>
          </cell>
          <cell r="E2">
            <v>224.96592999999996</v>
          </cell>
          <cell r="F2">
            <v>41.79663000000005</v>
          </cell>
          <cell r="G2">
            <v>369.67239999999981</v>
          </cell>
          <cell r="H2">
            <v>217.33852999999999</v>
          </cell>
          <cell r="I2">
            <v>230.96537000000012</v>
          </cell>
          <cell r="J2">
            <v>160.79710999999998</v>
          </cell>
          <cell r="K2">
            <v>293.21443000000022</v>
          </cell>
          <cell r="L2">
            <v>487.69270999999981</v>
          </cell>
          <cell r="M2">
            <v>167.33993000000009</v>
          </cell>
        </row>
        <row r="3">
          <cell r="A3" t="str">
            <v>Telaima31138110</v>
          </cell>
          <cell r="B3">
            <v>156.30948999999998</v>
          </cell>
          <cell r="C3">
            <v>147.84411999999998</v>
          </cell>
          <cell r="D3">
            <v>187.93608000000006</v>
          </cell>
          <cell r="E3">
            <v>213.49630999999999</v>
          </cell>
          <cell r="F3">
            <v>31.404329999999959</v>
          </cell>
          <cell r="G3">
            <v>354.32413000000008</v>
          </cell>
          <cell r="H3">
            <v>204.57781999999997</v>
          </cell>
          <cell r="I3">
            <v>218.21349000000009</v>
          </cell>
          <cell r="J3">
            <v>167.12979999999993</v>
          </cell>
          <cell r="K3">
            <v>266.63920000000007</v>
          </cell>
          <cell r="L3">
            <v>479.37333000000012</v>
          </cell>
          <cell r="M3">
            <v>168.90086999999994</v>
          </cell>
        </row>
        <row r="4">
          <cell r="A4" t="str">
            <v>Telaima31138113</v>
          </cell>
          <cell r="B4">
            <v>156.30948999999998</v>
          </cell>
          <cell r="C4">
            <v>147.84411999999998</v>
          </cell>
          <cell r="D4">
            <v>187.93608000000006</v>
          </cell>
          <cell r="E4">
            <v>213.49630999999999</v>
          </cell>
          <cell r="F4">
            <v>31.404329999999959</v>
          </cell>
          <cell r="G4">
            <v>354.32413000000008</v>
          </cell>
          <cell r="H4">
            <v>204.57781999999997</v>
          </cell>
          <cell r="I4">
            <v>218.21349000000009</v>
          </cell>
          <cell r="J4">
            <v>167.12979999999993</v>
          </cell>
          <cell r="K4">
            <v>266.63920000000007</v>
          </cell>
          <cell r="L4">
            <v>479.37333000000012</v>
          </cell>
          <cell r="M4">
            <v>168.90086999999994</v>
          </cell>
        </row>
        <row r="5">
          <cell r="A5" t="str">
            <v>Telaima31138120</v>
          </cell>
          <cell r="B5">
            <v>0.33882000000000001</v>
          </cell>
          <cell r="C5">
            <v>0.11074000000000001</v>
          </cell>
          <cell r="D5">
            <v>0.78698000000000001</v>
          </cell>
          <cell r="E5">
            <v>0.33048000000000011</v>
          </cell>
          <cell r="F5">
            <v>0.37259999999999982</v>
          </cell>
          <cell r="G5">
            <v>0.33506000000000014</v>
          </cell>
          <cell r="H5">
            <v>0.32462000000000035</v>
          </cell>
          <cell r="I5">
            <v>0.34400999999999948</v>
          </cell>
          <cell r="J5">
            <v>-0.24617999999999984</v>
          </cell>
          <cell r="K5">
            <v>0.29585999999999979</v>
          </cell>
          <cell r="L5">
            <v>2.1450000000000191E-2</v>
          </cell>
          <cell r="M5">
            <v>-0.21126999999999985</v>
          </cell>
        </row>
        <row r="6">
          <cell r="A6" t="str">
            <v>Telaima31138122</v>
          </cell>
          <cell r="B6">
            <v>3.7450000000000004E-2</v>
          </cell>
          <cell r="C6">
            <v>2.325E-2</v>
          </cell>
          <cell r="D6">
            <v>7.9149999999999998E-2</v>
          </cell>
          <cell r="E6">
            <v>2.9409999999999992E-2</v>
          </cell>
          <cell r="F6">
            <v>-0.16925999999999999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Telaima31138123</v>
          </cell>
          <cell r="B7">
            <v>0.30137000000000003</v>
          </cell>
          <cell r="C7">
            <v>8.7490000000000012E-2</v>
          </cell>
          <cell r="D7">
            <v>0.70783000000000018</v>
          </cell>
          <cell r="E7">
            <v>0.30106999999999973</v>
          </cell>
          <cell r="F7">
            <v>0.54186000000000001</v>
          </cell>
          <cell r="G7">
            <v>0.33506000000000014</v>
          </cell>
          <cell r="H7">
            <v>0.32462000000000035</v>
          </cell>
          <cell r="I7">
            <v>0.34400999999999948</v>
          </cell>
          <cell r="J7">
            <v>-0.24617999999999984</v>
          </cell>
          <cell r="K7">
            <v>0.29585999999999979</v>
          </cell>
          <cell r="L7">
            <v>2.1450000000000191E-2</v>
          </cell>
          <cell r="M7">
            <v>-0.21126999999999985</v>
          </cell>
        </row>
        <row r="8">
          <cell r="A8" t="str">
            <v>Telaima31138130</v>
          </cell>
          <cell r="B8">
            <v>10.59304</v>
          </cell>
          <cell r="C8">
            <v>8.6705400000000008</v>
          </cell>
          <cell r="D8">
            <v>20.605869999999999</v>
          </cell>
          <cell r="E8">
            <v>11.139139999999998</v>
          </cell>
          <cell r="F8">
            <v>10.0197</v>
          </cell>
          <cell r="G8">
            <v>15.013210000000001</v>
          </cell>
          <cell r="H8">
            <v>12.436089999999993</v>
          </cell>
          <cell r="I8">
            <v>12.407870000000017</v>
          </cell>
          <cell r="J8">
            <v>-6.0865100000000183</v>
          </cell>
          <cell r="K8">
            <v>26.279370000000014</v>
          </cell>
          <cell r="L8">
            <v>8.2979299999999938</v>
          </cell>
          <cell r="M8">
            <v>-1.3496700000000033</v>
          </cell>
        </row>
        <row r="9">
          <cell r="A9" t="str">
            <v>Telaima31138133</v>
          </cell>
          <cell r="B9">
            <v>10.59304</v>
          </cell>
          <cell r="C9">
            <v>8.6705400000000008</v>
          </cell>
          <cell r="D9">
            <v>20.605869999999999</v>
          </cell>
          <cell r="E9">
            <v>11.139139999999998</v>
          </cell>
          <cell r="F9">
            <v>10.0197</v>
          </cell>
          <cell r="G9">
            <v>15.013210000000001</v>
          </cell>
          <cell r="H9">
            <v>12.436089999999993</v>
          </cell>
          <cell r="I9">
            <v>12.407870000000017</v>
          </cell>
          <cell r="J9">
            <v>-6.0865100000000183</v>
          </cell>
          <cell r="K9">
            <v>26.279370000000014</v>
          </cell>
          <cell r="L9">
            <v>8.2979299999999938</v>
          </cell>
          <cell r="M9">
            <v>-1.3496700000000033</v>
          </cell>
        </row>
        <row r="10">
          <cell r="A10" t="str">
            <v>Telaima31138300</v>
          </cell>
          <cell r="B10">
            <v>38.823190000000004</v>
          </cell>
          <cell r="C10">
            <v>33.661470000000001</v>
          </cell>
          <cell r="D10">
            <v>40.258179999999996</v>
          </cell>
          <cell r="E10">
            <v>40.258179999999982</v>
          </cell>
          <cell r="F10">
            <v>37.203280000000007</v>
          </cell>
          <cell r="G10">
            <v>37.038070000000005</v>
          </cell>
          <cell r="H10">
            <v>23.569040000000001</v>
          </cell>
          <cell r="I10">
            <v>38.389690000000002</v>
          </cell>
          <cell r="J10">
            <v>493.38181000000009</v>
          </cell>
          <cell r="K10">
            <v>-186.84473000000003</v>
          </cell>
          <cell r="L10">
            <v>118.28675999999984</v>
          </cell>
          <cell r="M10">
            <v>113.14755000000014</v>
          </cell>
        </row>
        <row r="11">
          <cell r="A11" t="str">
            <v>Telaima31138310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164.98442</v>
          </cell>
          <cell r="K11">
            <v>-164.24032</v>
          </cell>
          <cell r="L11">
            <v>0.29262999999999995</v>
          </cell>
          <cell r="M11">
            <v>0.19928999999999997</v>
          </cell>
        </row>
        <row r="12">
          <cell r="A12" t="str">
            <v>Telaima31138313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164.98442</v>
          </cell>
          <cell r="K12">
            <v>-164.24032</v>
          </cell>
          <cell r="L12">
            <v>0.29262999999999995</v>
          </cell>
          <cell r="M12">
            <v>0.19928999999999997</v>
          </cell>
        </row>
        <row r="13">
          <cell r="A13" t="str">
            <v>Telaima31138320</v>
          </cell>
          <cell r="B13">
            <v>12.21576</v>
          </cell>
          <cell r="C13">
            <v>9.75685</v>
          </cell>
          <cell r="D13">
            <v>11.830409999999997</v>
          </cell>
          <cell r="E13">
            <v>11.830410000000001</v>
          </cell>
          <cell r="F13">
            <v>10.324170000000002</v>
          </cell>
          <cell r="G13">
            <v>11.284849999999992</v>
          </cell>
          <cell r="H13">
            <v>-4.3838099999999898</v>
          </cell>
          <cell r="I13">
            <v>11.061600000000006</v>
          </cell>
          <cell r="J13">
            <v>310.25761</v>
          </cell>
          <cell r="K13">
            <v>-38.155859999999961</v>
          </cell>
          <cell r="L13">
            <v>92.303179999999941</v>
          </cell>
          <cell r="M13">
            <v>91.165840000000003</v>
          </cell>
        </row>
        <row r="14">
          <cell r="A14" t="str">
            <v>Telaima31138323</v>
          </cell>
          <cell r="B14">
            <v>12.21576</v>
          </cell>
          <cell r="C14">
            <v>9.75685</v>
          </cell>
          <cell r="D14">
            <v>11.830409999999997</v>
          </cell>
          <cell r="E14">
            <v>11.830410000000001</v>
          </cell>
          <cell r="F14">
            <v>10.324170000000002</v>
          </cell>
          <cell r="G14">
            <v>11.284849999999992</v>
          </cell>
          <cell r="H14">
            <v>-4.3838099999999898</v>
          </cell>
          <cell r="I14">
            <v>11.061600000000006</v>
          </cell>
          <cell r="J14">
            <v>310.25761</v>
          </cell>
          <cell r="K14">
            <v>-38.155859999999961</v>
          </cell>
          <cell r="L14">
            <v>92.303179999999941</v>
          </cell>
          <cell r="M14">
            <v>91.165840000000003</v>
          </cell>
        </row>
        <row r="15">
          <cell r="A15" t="str">
            <v>Telaima31138330</v>
          </cell>
          <cell r="B15">
            <v>26.607430000000001</v>
          </cell>
          <cell r="C15">
            <v>23.904620000000001</v>
          </cell>
          <cell r="D15">
            <v>28.42777000000001</v>
          </cell>
          <cell r="E15">
            <v>28.427769999999981</v>
          </cell>
          <cell r="F15">
            <v>26.879110000000011</v>
          </cell>
          <cell r="G15">
            <v>25.753219999999999</v>
          </cell>
          <cell r="H15">
            <v>27.952849999999984</v>
          </cell>
          <cell r="I15">
            <v>27.328090000000003</v>
          </cell>
          <cell r="J15">
            <v>18.13978000000003</v>
          </cell>
          <cell r="K15">
            <v>15.31553999999997</v>
          </cell>
          <cell r="L15">
            <v>25.59820000000002</v>
          </cell>
          <cell r="M15">
            <v>21.719249999999988</v>
          </cell>
        </row>
        <row r="16">
          <cell r="A16" t="str">
            <v>Telaima31138333</v>
          </cell>
          <cell r="B16">
            <v>26.607430000000001</v>
          </cell>
          <cell r="C16">
            <v>23.904620000000001</v>
          </cell>
          <cell r="D16">
            <v>28.42777000000001</v>
          </cell>
          <cell r="E16">
            <v>28.427769999999981</v>
          </cell>
          <cell r="F16">
            <v>26.879110000000011</v>
          </cell>
          <cell r="G16">
            <v>25.753219999999999</v>
          </cell>
          <cell r="H16">
            <v>27.952849999999984</v>
          </cell>
          <cell r="I16">
            <v>27.328090000000003</v>
          </cell>
          <cell r="J16">
            <v>18.13978000000003</v>
          </cell>
          <cell r="K16">
            <v>15.31553999999997</v>
          </cell>
          <cell r="L16">
            <v>25.59820000000002</v>
          </cell>
          <cell r="M16">
            <v>21.719249999999988</v>
          </cell>
        </row>
        <row r="17">
          <cell r="A17" t="str">
            <v>Telaima31138340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0.23591000000000001</v>
          </cell>
          <cell r="L17">
            <v>9.2749999999999999E-2</v>
          </cell>
          <cell r="M17">
            <v>6.3170000000000004E-2</v>
          </cell>
        </row>
        <row r="18">
          <cell r="A18" t="str">
            <v>Telaima31138343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0.23591000000000001</v>
          </cell>
          <cell r="L18">
            <v>9.2749999999999999E-2</v>
          </cell>
          <cell r="M18">
            <v>6.3170000000000004E-2</v>
          </cell>
        </row>
        <row r="19">
          <cell r="A19" t="str">
            <v>Telaima31144300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6.6001000000000003</v>
          </cell>
          <cell r="H19">
            <v>0</v>
          </cell>
          <cell r="I19">
            <v>7.9201299999999994</v>
          </cell>
          <cell r="J19">
            <v>15.840260000000002</v>
          </cell>
          <cell r="K19">
            <v>7.9201300000000039</v>
          </cell>
          <cell r="L19">
            <v>7.9021299999999925</v>
          </cell>
          <cell r="M19">
            <v>18.081130000000002</v>
          </cell>
        </row>
        <row r="20">
          <cell r="A20" t="str">
            <v>Telaima41111320</v>
          </cell>
          <cell r="B20">
            <v>146.74630999999999</v>
          </cell>
          <cell r="C20">
            <v>147.91497999999996</v>
          </cell>
          <cell r="D20">
            <v>139.30282000000005</v>
          </cell>
          <cell r="E20">
            <v>151.65881000000002</v>
          </cell>
          <cell r="F20">
            <v>112.77866999999992</v>
          </cell>
          <cell r="G20">
            <v>102.69937000000004</v>
          </cell>
          <cell r="H20">
            <v>62.413070000000062</v>
          </cell>
          <cell r="I20">
            <v>68.281439999999975</v>
          </cell>
          <cell r="J20">
            <v>60.628889999999956</v>
          </cell>
          <cell r="K20">
            <v>67.291099999999915</v>
          </cell>
          <cell r="L20">
            <v>48.391330000000153</v>
          </cell>
          <cell r="M20">
            <v>57.863689999999906</v>
          </cell>
        </row>
        <row r="21">
          <cell r="A21" t="str">
            <v>Telaima41111323</v>
          </cell>
          <cell r="B21">
            <v>0</v>
          </cell>
          <cell r="C21">
            <v>3.7599999999999999E-3</v>
          </cell>
          <cell r="D21">
            <v>5.6000000000000017E-4</v>
          </cell>
          <cell r="E21">
            <v>5.0099999999999997E-3</v>
          </cell>
          <cell r="F21">
            <v>2.1150000000000002E-2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Telaima41111324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6.4000000000000005E-4</v>
          </cell>
          <cell r="H22">
            <v>4.0000000000000007E-4</v>
          </cell>
          <cell r="I22">
            <v>0</v>
          </cell>
          <cell r="J22">
            <v>3.2699999999999995E-3</v>
          </cell>
          <cell r="K22">
            <v>-2.0699999999999994E-3</v>
          </cell>
          <cell r="L22">
            <v>0</v>
          </cell>
          <cell r="M22">
            <v>0</v>
          </cell>
        </row>
        <row r="23">
          <cell r="A23" t="str">
            <v>Telaima41111330</v>
          </cell>
          <cell r="B23">
            <v>-83.426580000000001</v>
          </cell>
          <cell r="C23">
            <v>-23.178089999999997</v>
          </cell>
          <cell r="D23">
            <v>-162.70425999999998</v>
          </cell>
          <cell r="E23">
            <v>-132.91721000000001</v>
          </cell>
          <cell r="F23">
            <v>402.43385000000001</v>
          </cell>
          <cell r="G23">
            <v>-0.20771000000000001</v>
          </cell>
          <cell r="H23">
            <v>181.01758999999998</v>
          </cell>
          <cell r="I23">
            <v>229.37259</v>
          </cell>
          <cell r="J23">
            <v>201.73985000000005</v>
          </cell>
          <cell r="K23">
            <v>194.20590000000004</v>
          </cell>
          <cell r="L23">
            <v>417.55320999999992</v>
          </cell>
          <cell r="M23">
            <v>256.79078000000004</v>
          </cell>
        </row>
        <row r="24">
          <cell r="A24" t="str">
            <v>Telaima41111333</v>
          </cell>
          <cell r="B24">
            <v>0</v>
          </cell>
          <cell r="C24">
            <v>0.105</v>
          </cell>
          <cell r="D24">
            <v>7.7659999999999993E-2</v>
          </cell>
          <cell r="E24">
            <v>2.5050000000000017E-2</v>
          </cell>
          <cell r="F24">
            <v>0</v>
          </cell>
          <cell r="G24">
            <v>-0.20771000000000001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Telasa31138100</v>
          </cell>
          <cell r="B25">
            <v>1824.3725400000001</v>
          </cell>
          <cell r="C25">
            <v>1646.4803100000001</v>
          </cell>
          <cell r="D25">
            <v>1575.1603800000003</v>
          </cell>
          <cell r="E25">
            <v>1483.5807500000001</v>
          </cell>
          <cell r="F25">
            <v>1728.7082999999993</v>
          </cell>
          <cell r="G25">
            <v>1876.1384500000004</v>
          </cell>
          <cell r="H25">
            <v>2580.8756199999989</v>
          </cell>
          <cell r="I25">
            <v>1942.4391200000009</v>
          </cell>
          <cell r="J25">
            <v>1743.3973699999988</v>
          </cell>
          <cell r="K25">
            <v>1691.7175300000017</v>
          </cell>
          <cell r="L25">
            <v>2766.0595599999979</v>
          </cell>
          <cell r="M25">
            <v>1956.3073000000004</v>
          </cell>
        </row>
        <row r="26">
          <cell r="A26" t="str">
            <v>Telasa31138110</v>
          </cell>
          <cell r="B26">
            <v>1719.6673899999998</v>
          </cell>
          <cell r="C26">
            <v>1558.0046599999998</v>
          </cell>
          <cell r="D26">
            <v>1427.568850000001</v>
          </cell>
          <cell r="E26">
            <v>1352.162119999999</v>
          </cell>
          <cell r="F26">
            <v>1630.3283300000003</v>
          </cell>
          <cell r="G26">
            <v>1810.0963600000014</v>
          </cell>
          <cell r="H26">
            <v>2484.6073999999971</v>
          </cell>
          <cell r="I26">
            <v>1846.170900000001</v>
          </cell>
          <cell r="J26">
            <v>1703.5338800000009</v>
          </cell>
          <cell r="K26">
            <v>1631.4625300000025</v>
          </cell>
          <cell r="L26">
            <v>2659.6721799999978</v>
          </cell>
          <cell r="M26">
            <v>1748.8009799999963</v>
          </cell>
        </row>
        <row r="27">
          <cell r="A27" t="str">
            <v>Telasa31138113</v>
          </cell>
          <cell r="B27">
            <v>1719.6673899999998</v>
          </cell>
          <cell r="C27">
            <v>1558.0046599999998</v>
          </cell>
          <cell r="D27">
            <v>1427.568850000001</v>
          </cell>
          <cell r="E27">
            <v>1352.162119999999</v>
          </cell>
          <cell r="F27">
            <v>1630.3283300000003</v>
          </cell>
          <cell r="G27">
            <v>1810.0963600000014</v>
          </cell>
          <cell r="H27">
            <v>2484.6073999999971</v>
          </cell>
          <cell r="I27">
            <v>1846.170900000001</v>
          </cell>
          <cell r="J27">
            <v>1703.5338800000009</v>
          </cell>
          <cell r="K27">
            <v>1631.4625300000025</v>
          </cell>
          <cell r="L27">
            <v>2659.6721799999978</v>
          </cell>
          <cell r="M27">
            <v>1748.8009799999963</v>
          </cell>
        </row>
        <row r="28">
          <cell r="A28" t="str">
            <v>Telasa31138120</v>
          </cell>
          <cell r="B28">
            <v>4.7285200000000005</v>
          </cell>
          <cell r="C28">
            <v>3.9293400000000007</v>
          </cell>
          <cell r="D28">
            <v>9.0865199999999984</v>
          </cell>
          <cell r="E28">
            <v>5.2530599999999978</v>
          </cell>
          <cell r="F28">
            <v>6.0499700000000018</v>
          </cell>
          <cell r="G28">
            <v>3.7948000000000022</v>
          </cell>
          <cell r="H28">
            <v>20.828609999999998</v>
          </cell>
          <cell r="I28">
            <v>20.828609999999991</v>
          </cell>
          <cell r="J28">
            <v>4.7956200000000138</v>
          </cell>
          <cell r="K28">
            <v>4.9349999999999996</v>
          </cell>
          <cell r="L28">
            <v>275.54874999999998</v>
          </cell>
          <cell r="M28">
            <v>182.99751999999995</v>
          </cell>
        </row>
        <row r="29">
          <cell r="A29" t="str">
            <v>Telasa31138122</v>
          </cell>
          <cell r="B29">
            <v>1.97986</v>
          </cell>
          <cell r="C29">
            <v>1.5935800000000002</v>
          </cell>
          <cell r="D29">
            <v>4.3383399999999988</v>
          </cell>
          <cell r="E29">
            <v>2.6624399999999993</v>
          </cell>
          <cell r="F29">
            <v>2.85</v>
          </cell>
          <cell r="G29">
            <v>1.4561299999999999</v>
          </cell>
          <cell r="H29">
            <v>18.074999999999999</v>
          </cell>
          <cell r="I29">
            <v>18.074999999999999</v>
          </cell>
          <cell r="J29">
            <v>0.97144000000000119</v>
          </cell>
          <cell r="K29">
            <v>1.085</v>
          </cell>
          <cell r="L29">
            <v>288.73014999999998</v>
          </cell>
          <cell r="M29">
            <v>182.99751999999995</v>
          </cell>
        </row>
        <row r="30">
          <cell r="A30" t="str">
            <v>Telasa31138123</v>
          </cell>
          <cell r="B30">
            <v>2.7486599999999997</v>
          </cell>
          <cell r="C30">
            <v>2.3357600000000001</v>
          </cell>
          <cell r="D30">
            <v>4.7481800000000014</v>
          </cell>
          <cell r="E30">
            <v>2.5906199999999977</v>
          </cell>
          <cell r="F30">
            <v>3.1999700000000022</v>
          </cell>
          <cell r="G30">
            <v>2.3386700000000005</v>
          </cell>
          <cell r="H30">
            <v>2.7536099999999983</v>
          </cell>
          <cell r="I30">
            <v>2.7536100000000019</v>
          </cell>
          <cell r="J30">
            <v>3.8241799999999984</v>
          </cell>
          <cell r="K30">
            <v>3.85</v>
          </cell>
          <cell r="L30">
            <v>-13.181399999999996</v>
          </cell>
          <cell r="M30">
            <v>0</v>
          </cell>
        </row>
        <row r="31">
          <cell r="A31" t="str">
            <v>Telasa31138130</v>
          </cell>
          <cell r="B31">
            <v>99.97663</v>
          </cell>
          <cell r="C31">
            <v>84.546310000000005</v>
          </cell>
          <cell r="D31">
            <v>138.50501000000003</v>
          </cell>
          <cell r="E31">
            <v>126.16557</v>
          </cell>
          <cell r="F31">
            <v>92.329999999999927</v>
          </cell>
          <cell r="G31">
            <v>62.247290000000135</v>
          </cell>
          <cell r="H31">
            <v>75.439609999999902</v>
          </cell>
          <cell r="I31">
            <v>75.439610000000016</v>
          </cell>
          <cell r="J31">
            <v>35.067869999999971</v>
          </cell>
          <cell r="K31">
            <v>55.32000000000005</v>
          </cell>
          <cell r="L31">
            <v>-169.16137000000003</v>
          </cell>
          <cell r="M31">
            <v>24.508799999999951</v>
          </cell>
        </row>
        <row r="32">
          <cell r="A32" t="str">
            <v>Telasa31138133</v>
          </cell>
          <cell r="B32">
            <v>99.97663</v>
          </cell>
          <cell r="C32">
            <v>84.546310000000005</v>
          </cell>
          <cell r="D32">
            <v>138.50501000000003</v>
          </cell>
          <cell r="E32">
            <v>126.16557</v>
          </cell>
          <cell r="F32">
            <v>92.329999999999927</v>
          </cell>
          <cell r="G32">
            <v>62.247290000000135</v>
          </cell>
          <cell r="H32">
            <v>75.439609999999902</v>
          </cell>
          <cell r="I32">
            <v>75.439610000000016</v>
          </cell>
          <cell r="J32">
            <v>35.067869999999971</v>
          </cell>
          <cell r="K32">
            <v>55.32000000000005</v>
          </cell>
          <cell r="L32">
            <v>-169.16137000000003</v>
          </cell>
          <cell r="M32">
            <v>24.508799999999951</v>
          </cell>
        </row>
        <row r="33">
          <cell r="A33" t="str">
            <v>Telasa31138300</v>
          </cell>
          <cell r="B33">
            <v>309.32362000000001</v>
          </cell>
          <cell r="C33">
            <v>273.5624499999999</v>
          </cell>
          <cell r="D33">
            <v>297.65797000000009</v>
          </cell>
          <cell r="E33">
            <v>297.65796999999998</v>
          </cell>
          <cell r="F33">
            <v>138.31485000000021</v>
          </cell>
          <cell r="G33">
            <v>100.30341999999996</v>
          </cell>
          <cell r="H33">
            <v>100.30341999999973</v>
          </cell>
          <cell r="I33">
            <v>100.30342000000019</v>
          </cell>
          <cell r="J33">
            <v>926.10898999999995</v>
          </cell>
          <cell r="K33">
            <v>481.76201999999967</v>
          </cell>
          <cell r="L33">
            <v>-1445.2758399999996</v>
          </cell>
          <cell r="M33">
            <v>-0.46396000000004278</v>
          </cell>
        </row>
        <row r="34">
          <cell r="A34" t="str">
            <v>Telasa31138310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323.99178000000001</v>
          </cell>
          <cell r="K34">
            <v>230.10736000000003</v>
          </cell>
          <cell r="L34">
            <v>-552.69139000000007</v>
          </cell>
          <cell r="M34">
            <v>-0.18873000000000006</v>
          </cell>
        </row>
        <row r="35">
          <cell r="A35" t="str">
            <v>Telasa31138312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321.84747999999996</v>
          </cell>
          <cell r="K35">
            <v>228.34682000000004</v>
          </cell>
          <cell r="L35">
            <v>-548.78655000000003</v>
          </cell>
          <cell r="M35">
            <v>-0.24510999999999994</v>
          </cell>
        </row>
        <row r="36">
          <cell r="A36" t="str">
            <v>Telasa31138313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2.1443000000000003</v>
          </cell>
          <cell r="K36">
            <v>1.7605399999999998</v>
          </cell>
          <cell r="L36">
            <v>-3.9048400000000001</v>
          </cell>
          <cell r="M36">
            <v>5.638E-2</v>
          </cell>
        </row>
        <row r="37">
          <cell r="A37" t="str">
            <v>Telasa31138320</v>
          </cell>
          <cell r="B37">
            <v>177.27742000000001</v>
          </cell>
          <cell r="C37">
            <v>157.81939999999997</v>
          </cell>
          <cell r="D37">
            <v>175.25337000000002</v>
          </cell>
          <cell r="E37">
            <v>175.25337000000002</v>
          </cell>
          <cell r="F37">
            <v>98.867419999999925</v>
          </cell>
          <cell r="G37">
            <v>77.490760000000023</v>
          </cell>
          <cell r="H37">
            <v>100.30342000000007</v>
          </cell>
          <cell r="I37">
            <v>77.490760000000023</v>
          </cell>
          <cell r="J37">
            <v>477.54736000000003</v>
          </cell>
          <cell r="K37">
            <v>177.24328999999989</v>
          </cell>
          <cell r="L37">
            <v>-744.12938000000008</v>
          </cell>
          <cell r="M37">
            <v>-0.21539999999981774</v>
          </cell>
        </row>
        <row r="38">
          <cell r="A38" t="str">
            <v>Telasa31138322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144.69263000000001</v>
          </cell>
          <cell r="K38">
            <v>116.76819999999998</v>
          </cell>
          <cell r="L38">
            <v>-260.08037999999999</v>
          </cell>
          <cell r="M38">
            <v>-0.22753999999999985</v>
          </cell>
        </row>
        <row r="39">
          <cell r="A39" t="str">
            <v>Telasa31138323</v>
          </cell>
          <cell r="B39">
            <v>177.27742000000001</v>
          </cell>
          <cell r="C39">
            <v>157.81939999999997</v>
          </cell>
          <cell r="D39">
            <v>175.25337000000002</v>
          </cell>
          <cell r="E39">
            <v>175.25337000000002</v>
          </cell>
          <cell r="F39">
            <v>98.867419999999925</v>
          </cell>
          <cell r="G39">
            <v>77.490760000000023</v>
          </cell>
          <cell r="H39">
            <v>100.30342000000007</v>
          </cell>
          <cell r="I39">
            <v>77.490760000000023</v>
          </cell>
          <cell r="J39">
            <v>332.85472999999979</v>
          </cell>
          <cell r="K39">
            <v>60.475090000000137</v>
          </cell>
          <cell r="L39">
            <v>-484.04899999999998</v>
          </cell>
          <cell r="M39">
            <v>1.2140000000044893E-2</v>
          </cell>
        </row>
        <row r="40">
          <cell r="A40" t="str">
            <v>Telasa31138330</v>
          </cell>
          <cell r="B40">
            <v>132.0462</v>
          </cell>
          <cell r="C40">
            <v>115.74305000000001</v>
          </cell>
          <cell r="D40">
            <v>122.40459999999999</v>
          </cell>
          <cell r="E40">
            <v>122.40460000000002</v>
          </cell>
          <cell r="F40">
            <v>39.447429999999997</v>
          </cell>
          <cell r="G40">
            <v>22.812660000000051</v>
          </cell>
          <cell r="H40">
            <v>0</v>
          </cell>
          <cell r="I40">
            <v>22.812659999999937</v>
          </cell>
          <cell r="J40">
            <v>25.346730000000093</v>
          </cell>
          <cell r="K40">
            <v>15.022969999999987</v>
          </cell>
          <cell r="L40">
            <v>-48.673910000000092</v>
          </cell>
          <cell r="M40">
            <v>0</v>
          </cell>
        </row>
        <row r="41">
          <cell r="A41" t="str">
            <v>Telasa31138333</v>
          </cell>
          <cell r="B41">
            <v>132.0462</v>
          </cell>
          <cell r="C41">
            <v>115.74305000000001</v>
          </cell>
          <cell r="D41">
            <v>122.40459999999999</v>
          </cell>
          <cell r="E41">
            <v>122.40460000000002</v>
          </cell>
          <cell r="F41">
            <v>39.447429999999997</v>
          </cell>
          <cell r="G41">
            <v>22.812660000000051</v>
          </cell>
          <cell r="H41">
            <v>0</v>
          </cell>
          <cell r="I41">
            <v>22.812659999999937</v>
          </cell>
          <cell r="J41">
            <v>25.346730000000093</v>
          </cell>
          <cell r="K41">
            <v>15.022969999999987</v>
          </cell>
          <cell r="L41">
            <v>-48.673910000000092</v>
          </cell>
          <cell r="M41">
            <v>0</v>
          </cell>
        </row>
        <row r="42">
          <cell r="A42" t="str">
            <v>Telasa31138340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99.223119999999994</v>
          </cell>
          <cell r="K42">
            <v>59.38839999999999</v>
          </cell>
          <cell r="L42">
            <v>-99.781159999999986</v>
          </cell>
          <cell r="M42">
            <v>-5.9829999999998051E-2</v>
          </cell>
        </row>
        <row r="43">
          <cell r="A43" t="str">
            <v>Telasa31138342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98.544730000000001</v>
          </cell>
          <cell r="K43">
            <v>58.830200000000005</v>
          </cell>
          <cell r="L43">
            <v>-156.92867000000001</v>
          </cell>
          <cell r="M43">
            <v>-5.9829999999999994E-2</v>
          </cell>
        </row>
        <row r="44">
          <cell r="A44" t="str">
            <v>Telasa31138343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0.67838999999999994</v>
          </cell>
          <cell r="K44">
            <v>0.55819999999999992</v>
          </cell>
          <cell r="L44">
            <v>57.147509999999997</v>
          </cell>
          <cell r="M44">
            <v>0</v>
          </cell>
        </row>
        <row r="45">
          <cell r="A45" t="str">
            <v>Telasa31144300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239.74086</v>
          </cell>
          <cell r="L45">
            <v>195.99621000000002</v>
          </cell>
          <cell r="M45">
            <v>217.71388999999999</v>
          </cell>
        </row>
        <row r="46">
          <cell r="A46" t="str">
            <v>Telasa41111320</v>
          </cell>
          <cell r="B46">
            <v>746.87315000000001</v>
          </cell>
          <cell r="C46">
            <v>699.81579999999997</v>
          </cell>
          <cell r="D46">
            <v>717.71487000000002</v>
          </cell>
          <cell r="E46">
            <v>767.54746999999998</v>
          </cell>
          <cell r="F46">
            <v>463.74353999999994</v>
          </cell>
          <cell r="G46">
            <v>851.54854000000023</v>
          </cell>
          <cell r="H46">
            <v>715.71699999999964</v>
          </cell>
          <cell r="I46">
            <v>591.48812000000089</v>
          </cell>
          <cell r="J46">
            <v>1493.7249499999998</v>
          </cell>
          <cell r="K46">
            <v>829.54428999999982</v>
          </cell>
          <cell r="L46">
            <v>48.065459999999803</v>
          </cell>
          <cell r="M46">
            <v>-271.94074999999975</v>
          </cell>
        </row>
        <row r="47">
          <cell r="A47" t="str">
            <v>Telasa41111330</v>
          </cell>
          <cell r="B47">
            <v>5.1560000000000002E-2</v>
          </cell>
          <cell r="C47">
            <v>-5.1560000000000002E-2</v>
          </cell>
          <cell r="D47">
            <v>0</v>
          </cell>
          <cell r="E47">
            <v>0</v>
          </cell>
          <cell r="F47">
            <v>14.794</v>
          </cell>
          <cell r="G47">
            <v>64.976230000000001</v>
          </cell>
          <cell r="H47">
            <v>253.67904000000001</v>
          </cell>
          <cell r="I47">
            <v>206.34791999999999</v>
          </cell>
          <cell r="J47">
            <v>267.39834000000008</v>
          </cell>
          <cell r="K47">
            <v>970.78171999999984</v>
          </cell>
          <cell r="L47">
            <v>210.32063999999991</v>
          </cell>
          <cell r="M47">
            <v>192.37570000000005</v>
          </cell>
        </row>
        <row r="48">
          <cell r="A48" t="str">
            <v>Teleamapa31138100</v>
          </cell>
          <cell r="B48">
            <v>43.860289999999999</v>
          </cell>
          <cell r="C48">
            <v>28.598649999999999</v>
          </cell>
          <cell r="D48">
            <v>717.24206000000004</v>
          </cell>
          <cell r="E48">
            <v>246.08978000000002</v>
          </cell>
          <cell r="F48">
            <v>337.6429599999999</v>
          </cell>
          <cell r="G48">
            <v>247.19938000000025</v>
          </cell>
          <cell r="H48">
            <v>321.53846999999996</v>
          </cell>
          <cell r="I48">
            <v>285.83155999999985</v>
          </cell>
          <cell r="J48">
            <v>309.99882000000025</v>
          </cell>
          <cell r="K48">
            <v>103.45369999999957</v>
          </cell>
          <cell r="L48">
            <v>663.77070000000049</v>
          </cell>
          <cell r="M48">
            <v>310.87079999999969</v>
          </cell>
        </row>
        <row r="49">
          <cell r="A49" t="str">
            <v>Teleamapa31138110</v>
          </cell>
          <cell r="B49">
            <v>33.007089999999998</v>
          </cell>
          <cell r="C49">
            <v>21.452980000000004</v>
          </cell>
          <cell r="D49">
            <v>695.34951000000001</v>
          </cell>
          <cell r="E49">
            <v>235.27265999999997</v>
          </cell>
          <cell r="F49">
            <v>326.8258400000002</v>
          </cell>
          <cell r="G49">
            <v>239.91512999999986</v>
          </cell>
          <cell r="H49">
            <v>302.51565000000005</v>
          </cell>
          <cell r="I49">
            <v>283.04099999999994</v>
          </cell>
          <cell r="J49">
            <v>296.13175000000001</v>
          </cell>
          <cell r="K49">
            <v>95.148459999999886</v>
          </cell>
          <cell r="L49">
            <v>656.58028999999988</v>
          </cell>
          <cell r="M49">
            <v>298.49553000000014</v>
          </cell>
        </row>
        <row r="50">
          <cell r="A50" t="str">
            <v>Teleamapa31138112</v>
          </cell>
          <cell r="B50">
            <v>0</v>
          </cell>
          <cell r="C50">
            <v>0</v>
          </cell>
          <cell r="D50">
            <v>6.720000000000001E-2</v>
          </cell>
          <cell r="E50">
            <v>3.8269999999999985E-2</v>
          </cell>
          <cell r="F50">
            <v>3.8270000000000012E-2</v>
          </cell>
          <cell r="G50">
            <v>2.3549999999999988E-2</v>
          </cell>
          <cell r="H50">
            <v>-3.0909999999999993E-2</v>
          </cell>
          <cell r="I50">
            <v>5.2899999999999892E-3</v>
          </cell>
          <cell r="J50">
            <v>0</v>
          </cell>
          <cell r="K50">
            <v>-0.14166999999999999</v>
          </cell>
          <cell r="L50">
            <v>0</v>
          </cell>
          <cell r="M50">
            <v>0</v>
          </cell>
        </row>
        <row r="51">
          <cell r="A51" t="str">
            <v>Teleamapa31138113</v>
          </cell>
          <cell r="B51">
            <v>33.007089999999998</v>
          </cell>
          <cell r="C51">
            <v>21.452980000000004</v>
          </cell>
          <cell r="D51">
            <v>695.28231000000005</v>
          </cell>
          <cell r="E51">
            <v>235.23438999999996</v>
          </cell>
          <cell r="F51">
            <v>326.78757000000019</v>
          </cell>
          <cell r="G51">
            <v>239.89157999999975</v>
          </cell>
          <cell r="H51">
            <v>302.54656</v>
          </cell>
          <cell r="I51">
            <v>283.03571000000011</v>
          </cell>
          <cell r="J51">
            <v>296.13175000000001</v>
          </cell>
          <cell r="K51">
            <v>95.290129999999863</v>
          </cell>
          <cell r="L51">
            <v>656.58028999999988</v>
          </cell>
          <cell r="M51">
            <v>298.49553000000014</v>
          </cell>
        </row>
        <row r="52">
          <cell r="A52" t="str">
            <v>Teleamapa31138120</v>
          </cell>
          <cell r="B52">
            <v>0.41652999999999996</v>
          </cell>
          <cell r="C52">
            <v>0.34077999999999997</v>
          </cell>
          <cell r="D52">
            <v>0.69138000000000011</v>
          </cell>
          <cell r="E52">
            <v>0.37409000000000003</v>
          </cell>
          <cell r="F52">
            <v>0.37409000000000003</v>
          </cell>
          <cell r="G52">
            <v>0.22636999999999974</v>
          </cell>
          <cell r="H52">
            <v>0.38809000000000005</v>
          </cell>
          <cell r="I52">
            <v>8.9630000000000098E-2</v>
          </cell>
          <cell r="J52">
            <v>0.34416000000000002</v>
          </cell>
          <cell r="K52">
            <v>-0.10526999999999997</v>
          </cell>
          <cell r="L52">
            <v>0.11312999999999995</v>
          </cell>
          <cell r="M52">
            <v>0.13438000000000017</v>
          </cell>
        </row>
        <row r="53">
          <cell r="A53" t="str">
            <v>Teleamapa31138122</v>
          </cell>
          <cell r="B53">
            <v>5.1679999999999997E-2</v>
          </cell>
          <cell r="C53">
            <v>7.3130000000000001E-2</v>
          </cell>
          <cell r="D53">
            <v>7.8320000000000001E-2</v>
          </cell>
          <cell r="E53">
            <v>1.7599999999999977E-2</v>
          </cell>
          <cell r="F53">
            <v>1.7600000000000032E-2</v>
          </cell>
          <cell r="G53">
            <v>-1.7200000000000021E-2</v>
          </cell>
          <cell r="H53">
            <v>6.7200000000000037E-3</v>
          </cell>
          <cell r="I53">
            <v>1.7000000000000348E-4</v>
          </cell>
          <cell r="J53">
            <v>3.4599999999999909E-3</v>
          </cell>
          <cell r="K53">
            <v>-0.23147999999999999</v>
          </cell>
          <cell r="L53">
            <v>0</v>
          </cell>
          <cell r="M53">
            <v>0</v>
          </cell>
        </row>
        <row r="54">
          <cell r="A54" t="str">
            <v>Teleamapa31138123</v>
          </cell>
          <cell r="B54">
            <v>0.36485000000000001</v>
          </cell>
          <cell r="C54">
            <v>0.26764999999999994</v>
          </cell>
          <cell r="D54">
            <v>0.61306000000000005</v>
          </cell>
          <cell r="E54">
            <v>0.35648999999999997</v>
          </cell>
          <cell r="F54">
            <v>0.35648999999999997</v>
          </cell>
          <cell r="G54">
            <v>0.24357000000000029</v>
          </cell>
          <cell r="H54">
            <v>0.38136999999999999</v>
          </cell>
          <cell r="I54">
            <v>8.9459999999999873E-2</v>
          </cell>
          <cell r="J54">
            <v>0.34069999999999956</v>
          </cell>
          <cell r="K54">
            <v>0.12621000000000038</v>
          </cell>
          <cell r="L54">
            <v>0.11312999999999995</v>
          </cell>
          <cell r="M54">
            <v>0.13438000000000017</v>
          </cell>
        </row>
        <row r="55">
          <cell r="A55" t="str">
            <v>Teleamapa31138130</v>
          </cell>
          <cell r="B55">
            <v>10.436669999999999</v>
          </cell>
          <cell r="C55">
            <v>6.8048900000000003</v>
          </cell>
          <cell r="D55">
            <v>21.201170000000005</v>
          </cell>
          <cell r="E55">
            <v>10.44303</v>
          </cell>
          <cell r="F55">
            <v>10.443029999999993</v>
          </cell>
          <cell r="G55">
            <v>7.0578799999999973</v>
          </cell>
          <cell r="H55">
            <v>18.634730000000005</v>
          </cell>
          <cell r="I55">
            <v>2.7009299999999996</v>
          </cell>
          <cell r="J55">
            <v>13.52291000000001</v>
          </cell>
          <cell r="K55">
            <v>8.4105099999999879</v>
          </cell>
          <cell r="L55">
            <v>7.0772800000000018</v>
          </cell>
          <cell r="M55">
            <v>12.240889999999993</v>
          </cell>
        </row>
        <row r="56">
          <cell r="A56" t="str">
            <v>Teleamapa31138133</v>
          </cell>
          <cell r="B56">
            <v>10.436669999999999</v>
          </cell>
          <cell r="C56">
            <v>6.8048900000000003</v>
          </cell>
          <cell r="D56">
            <v>21.201170000000005</v>
          </cell>
          <cell r="E56">
            <v>10.44303</v>
          </cell>
          <cell r="F56">
            <v>10.443029999999993</v>
          </cell>
          <cell r="G56">
            <v>7.0578799999999973</v>
          </cell>
          <cell r="H56">
            <v>18.634730000000005</v>
          </cell>
          <cell r="I56">
            <v>2.7009299999999996</v>
          </cell>
          <cell r="J56">
            <v>13.52291000000001</v>
          </cell>
          <cell r="K56">
            <v>8.4105099999999879</v>
          </cell>
          <cell r="L56">
            <v>7.0772800000000018</v>
          </cell>
          <cell r="M56">
            <v>12.240889999999993</v>
          </cell>
        </row>
        <row r="57">
          <cell r="A57" t="str">
            <v>Teleamapa31138300</v>
          </cell>
          <cell r="B57">
            <v>34.20055</v>
          </cell>
          <cell r="C57">
            <v>30.460259999999998</v>
          </cell>
          <cell r="D57">
            <v>30.460260000000005</v>
          </cell>
          <cell r="E57">
            <v>41.435959999999994</v>
          </cell>
          <cell r="F57">
            <v>35.493210000000005</v>
          </cell>
          <cell r="G57">
            <v>40.663289999999989</v>
          </cell>
          <cell r="H57">
            <v>36.390590000000003</v>
          </cell>
          <cell r="I57">
            <v>4.6574500000000114</v>
          </cell>
          <cell r="J57">
            <v>203.64148999999998</v>
          </cell>
          <cell r="K57">
            <v>511.08615999999995</v>
          </cell>
          <cell r="L57">
            <v>161.47874000000002</v>
          </cell>
          <cell r="M57">
            <v>197.27881000000002</v>
          </cell>
        </row>
        <row r="58">
          <cell r="A58" t="str">
            <v>Teleamapa31138310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24.617459999999998</v>
          </cell>
          <cell r="K58">
            <v>23.112830000000006</v>
          </cell>
          <cell r="L58">
            <v>0.12164999999999537</v>
          </cell>
          <cell r="M58">
            <v>0.18778000000000361</v>
          </cell>
        </row>
        <row r="59">
          <cell r="A59" t="str">
            <v>Teleamapa31138313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24.617459999999998</v>
          </cell>
          <cell r="K59">
            <v>23.112830000000006</v>
          </cell>
          <cell r="L59">
            <v>0.12164999999999537</v>
          </cell>
          <cell r="M59">
            <v>0.18778000000000361</v>
          </cell>
        </row>
        <row r="60">
          <cell r="A60" t="str">
            <v>Teleamapa31138320</v>
          </cell>
          <cell r="B60">
            <v>21.486519999999999</v>
          </cell>
          <cell r="C60">
            <v>19.082480000000004</v>
          </cell>
          <cell r="D60">
            <v>19.082480000000004</v>
          </cell>
          <cell r="E60">
            <v>24.249340000000004</v>
          </cell>
          <cell r="F60">
            <v>20.952339999999992</v>
          </cell>
          <cell r="G60">
            <v>25.880380000000002</v>
          </cell>
          <cell r="H60">
            <v>22.723060000000004</v>
          </cell>
          <cell r="I60">
            <v>17.044749999999993</v>
          </cell>
          <cell r="J60">
            <v>157.55800999999997</v>
          </cell>
          <cell r="K60">
            <v>480.77733000000001</v>
          </cell>
          <cell r="L60">
            <v>161.01477999999997</v>
          </cell>
          <cell r="M60">
            <v>196.32132000000013</v>
          </cell>
        </row>
        <row r="61">
          <cell r="A61" t="str">
            <v>Teleamapa31138323</v>
          </cell>
          <cell r="B61">
            <v>21.486519999999999</v>
          </cell>
          <cell r="C61">
            <v>19.082480000000004</v>
          </cell>
          <cell r="D61">
            <v>19.082480000000004</v>
          </cell>
          <cell r="E61">
            <v>24.249340000000004</v>
          </cell>
          <cell r="F61">
            <v>20.952339999999992</v>
          </cell>
          <cell r="G61">
            <v>25.880380000000002</v>
          </cell>
          <cell r="H61">
            <v>22.723060000000004</v>
          </cell>
          <cell r="I61">
            <v>17.044749999999993</v>
          </cell>
          <cell r="J61">
            <v>157.55800999999997</v>
          </cell>
          <cell r="K61">
            <v>480.77733000000001</v>
          </cell>
          <cell r="L61">
            <v>161.01477999999997</v>
          </cell>
          <cell r="M61">
            <v>196.32132000000013</v>
          </cell>
        </row>
        <row r="62">
          <cell r="A62" t="str">
            <v>Teleamapa31138330</v>
          </cell>
          <cell r="B62">
            <v>12.714030000000001</v>
          </cell>
          <cell r="C62">
            <v>11.377780000000001</v>
          </cell>
          <cell r="D62">
            <v>11.377779999999994</v>
          </cell>
          <cell r="E62">
            <v>17.186620000000005</v>
          </cell>
          <cell r="F62">
            <v>14.540869999999998</v>
          </cell>
          <cell r="G62">
            <v>14.782910000000001</v>
          </cell>
          <cell r="H62">
            <v>13.667529999999999</v>
          </cell>
          <cell r="I62">
            <v>-12.387299999999996</v>
          </cell>
          <cell r="J62">
            <v>11.930929999999989</v>
          </cell>
          <cell r="K62">
            <v>6.9635300000000058</v>
          </cell>
          <cell r="L62">
            <v>0.30374999999999375</v>
          </cell>
          <cell r="M62">
            <v>0.71018999999999721</v>
          </cell>
        </row>
        <row r="63">
          <cell r="A63" t="str">
            <v>Teleamapa31138333</v>
          </cell>
          <cell r="B63">
            <v>12.714030000000001</v>
          </cell>
          <cell r="C63">
            <v>11.377780000000001</v>
          </cell>
          <cell r="D63">
            <v>11.377779999999994</v>
          </cell>
          <cell r="E63">
            <v>17.186620000000005</v>
          </cell>
          <cell r="F63">
            <v>14.540869999999998</v>
          </cell>
          <cell r="G63">
            <v>14.782910000000001</v>
          </cell>
          <cell r="H63">
            <v>13.667529999999999</v>
          </cell>
          <cell r="I63">
            <v>-12.387299999999996</v>
          </cell>
          <cell r="J63">
            <v>11.930929999999989</v>
          </cell>
          <cell r="K63">
            <v>6.9635300000000058</v>
          </cell>
          <cell r="L63">
            <v>0.30374999999999375</v>
          </cell>
          <cell r="M63">
            <v>0.71018999999999721</v>
          </cell>
        </row>
        <row r="64">
          <cell r="A64" t="str">
            <v>Teleamapa31138340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9.5350900000000003</v>
          </cell>
          <cell r="K64">
            <v>0.23246999999999929</v>
          </cell>
          <cell r="L64">
            <v>3.8560000000000372E-2</v>
          </cell>
          <cell r="M64">
            <v>5.9519999999999129E-2</v>
          </cell>
        </row>
        <row r="65">
          <cell r="A65" t="str">
            <v>Teleamapa31138343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9.5350900000000003</v>
          </cell>
          <cell r="K65">
            <v>0.23246999999999929</v>
          </cell>
          <cell r="L65">
            <v>3.8560000000000372E-2</v>
          </cell>
          <cell r="M65">
            <v>5.9519999999999129E-2</v>
          </cell>
        </row>
        <row r="66">
          <cell r="A66" t="str">
            <v>Teleamapa31144300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0.16461000000000001</v>
          </cell>
          <cell r="L66">
            <v>0.17161000000000001</v>
          </cell>
          <cell r="M66">
            <v>0.16460999999999998</v>
          </cell>
        </row>
        <row r="67">
          <cell r="A67" t="str">
            <v>Teleamapa41111320</v>
          </cell>
          <cell r="B67">
            <v>182.05964</v>
          </cell>
          <cell r="C67">
            <v>161.99131</v>
          </cell>
          <cell r="D67">
            <v>165.19327999999996</v>
          </cell>
          <cell r="E67">
            <v>267.84863999999999</v>
          </cell>
          <cell r="F67">
            <v>72.08956000000012</v>
          </cell>
          <cell r="G67">
            <v>206.66685000000007</v>
          </cell>
          <cell r="H67">
            <v>378.12333999999987</v>
          </cell>
          <cell r="I67">
            <v>93.371039999999994</v>
          </cell>
          <cell r="J67">
            <v>125.21466000000009</v>
          </cell>
          <cell r="K67">
            <v>-134.34791000000018</v>
          </cell>
          <cell r="L67">
            <v>497.10837000000015</v>
          </cell>
          <cell r="M67">
            <v>280.91101999999955</v>
          </cell>
        </row>
        <row r="68">
          <cell r="A68" t="str">
            <v>Teleamapa41111324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2.3059999999999997E-2</v>
          </cell>
          <cell r="J68">
            <v>3.56E-2</v>
          </cell>
          <cell r="K68">
            <v>2.8833599999999997</v>
          </cell>
          <cell r="L68">
            <v>0.41526000000000041</v>
          </cell>
          <cell r="M68">
            <v>24.137309999999999</v>
          </cell>
        </row>
        <row r="69">
          <cell r="A69" t="str">
            <v>Teleamapa41111330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6.1050200000000006</v>
          </cell>
          <cell r="G69">
            <v>4.0094099999999999</v>
          </cell>
          <cell r="H69">
            <v>38.391030000000001</v>
          </cell>
          <cell r="I69">
            <v>314.10496999999998</v>
          </cell>
          <cell r="J69">
            <v>373.25686000000002</v>
          </cell>
          <cell r="K69">
            <v>260.14414999999997</v>
          </cell>
          <cell r="L69">
            <v>291.80349000000001</v>
          </cell>
          <cell r="M69">
            <v>342.92670999999996</v>
          </cell>
        </row>
        <row r="70">
          <cell r="A70" t="str">
            <v>Teleamazon31138100</v>
          </cell>
          <cell r="B70">
            <v>1436.9540200000001</v>
          </cell>
          <cell r="C70">
            <v>1337.0807099999997</v>
          </cell>
          <cell r="D70">
            <v>1705.5216500000001</v>
          </cell>
          <cell r="E70">
            <v>1629.3432899999998</v>
          </cell>
          <cell r="F70">
            <v>1140.0326100000002</v>
          </cell>
          <cell r="G70">
            <v>1779.7797499999988</v>
          </cell>
          <cell r="H70">
            <v>1758.7825500000017</v>
          </cell>
          <cell r="I70">
            <v>1744.95327</v>
          </cell>
          <cell r="J70">
            <v>1918.2232499999991</v>
          </cell>
          <cell r="K70">
            <v>2153.0633500000004</v>
          </cell>
          <cell r="L70">
            <v>2437.8238300000012</v>
          </cell>
          <cell r="M70">
            <v>2664.3763999999974</v>
          </cell>
        </row>
        <row r="71">
          <cell r="A71" t="str">
            <v>Teleamazon31138110</v>
          </cell>
          <cell r="B71">
            <v>1384.4344599999999</v>
          </cell>
          <cell r="C71">
            <v>1284.56115</v>
          </cell>
          <cell r="D71">
            <v>1646.6027699999995</v>
          </cell>
          <cell r="E71">
            <v>1573.1947100000007</v>
          </cell>
          <cell r="F71">
            <v>1098.3406699999996</v>
          </cell>
          <cell r="G71">
            <v>1695.6019500000011</v>
          </cell>
          <cell r="H71">
            <v>1683.3875000000007</v>
          </cell>
          <cell r="I71">
            <v>1694.4077199999974</v>
          </cell>
          <cell r="J71">
            <v>1866.7559300000012</v>
          </cell>
          <cell r="K71">
            <v>2022.9629999999997</v>
          </cell>
          <cell r="L71">
            <v>2307.6292899999971</v>
          </cell>
          <cell r="M71">
            <v>2715.3428100000056</v>
          </cell>
        </row>
        <row r="72">
          <cell r="A72" t="str">
            <v>Teleamazon31138113</v>
          </cell>
          <cell r="B72">
            <v>1384.4344599999999</v>
          </cell>
          <cell r="C72">
            <v>1284.56115</v>
          </cell>
          <cell r="D72">
            <v>1646.6027699999995</v>
          </cell>
          <cell r="E72">
            <v>1573.1947100000007</v>
          </cell>
          <cell r="F72">
            <v>1098.3406699999996</v>
          </cell>
          <cell r="G72">
            <v>1695.6019500000011</v>
          </cell>
          <cell r="H72">
            <v>1683.3875000000007</v>
          </cell>
          <cell r="I72">
            <v>1694.4077199999974</v>
          </cell>
          <cell r="J72">
            <v>1866.7559300000012</v>
          </cell>
          <cell r="K72">
            <v>2022.9629999999997</v>
          </cell>
          <cell r="L72">
            <v>2307.6292899999971</v>
          </cell>
          <cell r="M72">
            <v>2715.3428100000056</v>
          </cell>
        </row>
        <row r="73">
          <cell r="A73" t="str">
            <v>Teleamazon31138120</v>
          </cell>
          <cell r="B73">
            <v>2.2474499999999997</v>
          </cell>
          <cell r="C73">
            <v>2.2474499999999997</v>
          </cell>
          <cell r="D73">
            <v>4.0609900000000003</v>
          </cell>
          <cell r="E73">
            <v>2.1016200000000005</v>
          </cell>
          <cell r="F73">
            <v>2.2586199999999987</v>
          </cell>
          <cell r="G73">
            <v>2.0740200000000009</v>
          </cell>
          <cell r="H73">
            <v>2.1250500000000017</v>
          </cell>
          <cell r="I73">
            <v>2.2431699999999992</v>
          </cell>
          <cell r="J73">
            <v>0.46265000000000001</v>
          </cell>
          <cell r="K73">
            <v>1.0047800000000002</v>
          </cell>
          <cell r="L73">
            <v>0.2650599999999983</v>
          </cell>
          <cell r="M73">
            <v>-4.0444999999999993</v>
          </cell>
        </row>
        <row r="74">
          <cell r="A74" t="str">
            <v>Teleamazon31138123</v>
          </cell>
          <cell r="B74">
            <v>2.2474499999999997</v>
          </cell>
          <cell r="C74">
            <v>2.2474499999999997</v>
          </cell>
          <cell r="D74">
            <v>4.0609900000000003</v>
          </cell>
          <cell r="E74">
            <v>2.1016200000000005</v>
          </cell>
          <cell r="F74">
            <v>2.2586199999999987</v>
          </cell>
          <cell r="G74">
            <v>2.0740200000000009</v>
          </cell>
          <cell r="H74">
            <v>2.1250500000000017</v>
          </cell>
          <cell r="I74">
            <v>2.2431699999999992</v>
          </cell>
          <cell r="J74">
            <v>0.46265000000000001</v>
          </cell>
          <cell r="K74">
            <v>1.0047800000000002</v>
          </cell>
          <cell r="L74">
            <v>0.2650599999999983</v>
          </cell>
          <cell r="M74">
            <v>-4.0444999999999993</v>
          </cell>
        </row>
        <row r="75">
          <cell r="A75" t="str">
            <v>Teleamazon31138130</v>
          </cell>
          <cell r="B75">
            <v>50.272109999999998</v>
          </cell>
          <cell r="C75">
            <v>50.272109999999998</v>
          </cell>
          <cell r="D75">
            <v>54.857889999999998</v>
          </cell>
          <cell r="E75">
            <v>54.046960000000013</v>
          </cell>
          <cell r="F75">
            <v>39.433320000000009</v>
          </cell>
          <cell r="G75">
            <v>82.103779999999944</v>
          </cell>
          <cell r="H75">
            <v>73.27</v>
          </cell>
          <cell r="I75">
            <v>48.302379999999971</v>
          </cell>
          <cell r="J75">
            <v>51.004669999999976</v>
          </cell>
          <cell r="K75">
            <v>129.09557000000012</v>
          </cell>
          <cell r="L75">
            <v>129.9294799999999</v>
          </cell>
          <cell r="M75">
            <v>-46.921910000000025</v>
          </cell>
        </row>
        <row r="76">
          <cell r="A76" t="str">
            <v>Teleamazon31138133</v>
          </cell>
          <cell r="B76">
            <v>50.272109999999998</v>
          </cell>
          <cell r="C76">
            <v>50.272109999999998</v>
          </cell>
          <cell r="D76">
            <v>54.857889999999998</v>
          </cell>
          <cell r="E76">
            <v>54.046960000000013</v>
          </cell>
          <cell r="F76">
            <v>39.433320000000009</v>
          </cell>
          <cell r="G76">
            <v>82.103779999999944</v>
          </cell>
          <cell r="H76">
            <v>73.27</v>
          </cell>
          <cell r="I76">
            <v>48.302379999999971</v>
          </cell>
          <cell r="J76">
            <v>51.004669999999976</v>
          </cell>
          <cell r="K76">
            <v>129.09557000000012</v>
          </cell>
          <cell r="L76">
            <v>129.9294799999999</v>
          </cell>
          <cell r="M76">
            <v>-46.921910000000025</v>
          </cell>
        </row>
        <row r="77">
          <cell r="A77" t="str">
            <v>Teleamazon31138300</v>
          </cell>
          <cell r="B77">
            <v>305.27208000000002</v>
          </cell>
          <cell r="C77">
            <v>276.3848799999999</v>
          </cell>
          <cell r="D77">
            <v>276.38488000000007</v>
          </cell>
          <cell r="E77">
            <v>323.90207999999996</v>
          </cell>
          <cell r="F77">
            <v>382.97982000000002</v>
          </cell>
          <cell r="G77">
            <v>405.08952999999997</v>
          </cell>
          <cell r="H77">
            <v>307.75529000000006</v>
          </cell>
          <cell r="I77">
            <v>382.77696999999989</v>
          </cell>
          <cell r="J77">
            <v>1361.0636700000005</v>
          </cell>
          <cell r="K77">
            <v>-307.91853000000037</v>
          </cell>
          <cell r="L77">
            <v>897.14869999999974</v>
          </cell>
          <cell r="M77">
            <v>-237.2843499999999</v>
          </cell>
        </row>
        <row r="78">
          <cell r="A78" t="str">
            <v>Teleamazon31138310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329.57315</v>
          </cell>
          <cell r="K78">
            <v>-327.16541999999998</v>
          </cell>
          <cell r="L78">
            <v>117.33045</v>
          </cell>
          <cell r="M78">
            <v>-116.60439</v>
          </cell>
        </row>
        <row r="79">
          <cell r="A79" t="str">
            <v>Teleamazon31138313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329.57315</v>
          </cell>
          <cell r="K79">
            <v>-327.16541999999998</v>
          </cell>
          <cell r="L79">
            <v>117.33045</v>
          </cell>
          <cell r="M79">
            <v>-116.60439</v>
          </cell>
        </row>
        <row r="80">
          <cell r="A80" t="str">
            <v>Teleamazon31138320</v>
          </cell>
          <cell r="B80">
            <v>217.55723</v>
          </cell>
          <cell r="C80">
            <v>196.1336</v>
          </cell>
          <cell r="D80">
            <v>196.1336</v>
          </cell>
          <cell r="E80">
            <v>234.21155999999996</v>
          </cell>
          <cell r="F80">
            <v>363.00580000000002</v>
          </cell>
          <cell r="G80">
            <v>342.10624999999999</v>
          </cell>
          <cell r="H80">
            <v>258.38405000000012</v>
          </cell>
          <cell r="I80">
            <v>324.38725999999997</v>
          </cell>
          <cell r="J80">
            <v>827.78726999999981</v>
          </cell>
          <cell r="K80">
            <v>97.445709999999963</v>
          </cell>
          <cell r="L80">
            <v>662.61148000000003</v>
          </cell>
          <cell r="M80">
            <v>-55.861660000000029</v>
          </cell>
        </row>
        <row r="81">
          <cell r="A81" t="str">
            <v>Teleamazon31138323</v>
          </cell>
          <cell r="B81">
            <v>217.55723</v>
          </cell>
          <cell r="C81">
            <v>196.1336</v>
          </cell>
          <cell r="D81">
            <v>196.1336</v>
          </cell>
          <cell r="E81">
            <v>234.21155999999996</v>
          </cell>
          <cell r="F81">
            <v>363.00580000000002</v>
          </cell>
          <cell r="G81">
            <v>342.10624999999999</v>
          </cell>
          <cell r="H81">
            <v>258.38405000000012</v>
          </cell>
          <cell r="I81">
            <v>324.38725999999997</v>
          </cell>
          <cell r="J81">
            <v>827.78726999999981</v>
          </cell>
          <cell r="K81">
            <v>97.445709999999963</v>
          </cell>
          <cell r="L81">
            <v>662.61148000000003</v>
          </cell>
          <cell r="M81">
            <v>-55.861660000000029</v>
          </cell>
        </row>
        <row r="82">
          <cell r="A82" t="str">
            <v>Teleamazon31138330</v>
          </cell>
          <cell r="B82">
            <v>87.714850000000013</v>
          </cell>
          <cell r="C82">
            <v>80.25127999999998</v>
          </cell>
          <cell r="D82">
            <v>80.251280000000008</v>
          </cell>
          <cell r="E82">
            <v>89.690519999999964</v>
          </cell>
          <cell r="F82">
            <v>19.974020000000053</v>
          </cell>
          <cell r="G82">
            <v>62.983279999999979</v>
          </cell>
          <cell r="H82">
            <v>49.37124</v>
          </cell>
          <cell r="I82">
            <v>58.389710000000093</v>
          </cell>
          <cell r="J82">
            <v>87.490589999999884</v>
          </cell>
          <cell r="K82">
            <v>37.235169999999925</v>
          </cell>
          <cell r="L82">
            <v>77.855720000000133</v>
          </cell>
          <cell r="M82">
            <v>-25.682040000000029</v>
          </cell>
        </row>
        <row r="83">
          <cell r="A83" t="str">
            <v>Teleamazon31138333</v>
          </cell>
          <cell r="B83">
            <v>87.714850000000013</v>
          </cell>
          <cell r="C83">
            <v>80.25127999999998</v>
          </cell>
          <cell r="D83">
            <v>80.251280000000008</v>
          </cell>
          <cell r="E83">
            <v>89.690519999999964</v>
          </cell>
          <cell r="F83">
            <v>19.974020000000053</v>
          </cell>
          <cell r="G83">
            <v>62.983279999999979</v>
          </cell>
          <cell r="H83">
            <v>49.37124</v>
          </cell>
          <cell r="I83">
            <v>58.389710000000093</v>
          </cell>
          <cell r="J83">
            <v>87.490589999999884</v>
          </cell>
          <cell r="K83">
            <v>37.235169999999925</v>
          </cell>
          <cell r="L83">
            <v>77.855720000000133</v>
          </cell>
          <cell r="M83">
            <v>-25.682040000000029</v>
          </cell>
        </row>
        <row r="84">
          <cell r="A84" t="str">
            <v>Teleamazon31138340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116.21266</v>
          </cell>
          <cell r="K84">
            <v>-115.43398999999999</v>
          </cell>
          <cell r="L84">
            <v>39.351050000000001</v>
          </cell>
          <cell r="M84">
            <v>-39.13626</v>
          </cell>
        </row>
        <row r="85">
          <cell r="A85" t="str">
            <v>Teleamazon31138343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116.21266</v>
          </cell>
          <cell r="K85">
            <v>-115.43398999999999</v>
          </cell>
          <cell r="L85">
            <v>39.351050000000001</v>
          </cell>
          <cell r="M85">
            <v>-39.13626</v>
          </cell>
        </row>
        <row r="86">
          <cell r="A86" t="str">
            <v>Teleamazon31144300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6.7291000000000007</v>
          </cell>
          <cell r="K86">
            <v>6.7291000000000007</v>
          </cell>
          <cell r="L86">
            <v>0</v>
          </cell>
          <cell r="M86">
            <v>6.729099999999999</v>
          </cell>
        </row>
        <row r="87">
          <cell r="A87" t="str">
            <v>Teleamazon41111320</v>
          </cell>
          <cell r="B87">
            <v>1231.8193999999999</v>
          </cell>
          <cell r="C87">
            <v>960.82003000000032</v>
          </cell>
          <cell r="D87">
            <v>1115.88382</v>
          </cell>
          <cell r="E87">
            <v>1218.0415999999996</v>
          </cell>
          <cell r="F87">
            <v>1189.9394899999998</v>
          </cell>
          <cell r="G87">
            <v>973.4045900000001</v>
          </cell>
          <cell r="H87">
            <v>1048.21425</v>
          </cell>
          <cell r="I87">
            <v>1471.7546300000004</v>
          </cell>
          <cell r="J87">
            <v>926.93982000000142</v>
          </cell>
          <cell r="K87">
            <v>1112.7760599999983</v>
          </cell>
          <cell r="L87">
            <v>903.89025000000038</v>
          </cell>
          <cell r="M87">
            <v>764.91654999999992</v>
          </cell>
        </row>
        <row r="88">
          <cell r="A88" t="str">
            <v>Teleamazon41111323</v>
          </cell>
          <cell r="B88">
            <v>3.9710000000000002E-2</v>
          </cell>
          <cell r="C88">
            <v>2.3159999999999993E-2</v>
          </cell>
          <cell r="D88">
            <v>8.2519999999999996E-2</v>
          </cell>
          <cell r="E88">
            <v>0</v>
          </cell>
          <cell r="F88">
            <v>2.2120000000000001E-2</v>
          </cell>
          <cell r="G88">
            <v>-8.879999999999999E-3</v>
          </cell>
          <cell r="H88">
            <v>0</v>
          </cell>
          <cell r="I88">
            <v>0</v>
          </cell>
          <cell r="J88">
            <v>8.9700000000000057E-3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Teleamazon41111324</v>
          </cell>
          <cell r="B89">
            <v>45.789629999999995</v>
          </cell>
          <cell r="C89">
            <v>44.322580000000009</v>
          </cell>
          <cell r="D89">
            <v>61.429640000000006</v>
          </cell>
          <cell r="E89">
            <v>52.537009999999981</v>
          </cell>
          <cell r="F89">
            <v>29.770820000000015</v>
          </cell>
          <cell r="G89">
            <v>51.929539999999946</v>
          </cell>
          <cell r="H89">
            <v>51.255710000000022</v>
          </cell>
          <cell r="I89">
            <v>46</v>
          </cell>
          <cell r="J89">
            <v>24.421440000000018</v>
          </cell>
          <cell r="K89">
            <v>-16.143689999999992</v>
          </cell>
          <cell r="L89">
            <v>47.006780000000049</v>
          </cell>
          <cell r="M89">
            <v>12.006959999999935</v>
          </cell>
        </row>
        <row r="90">
          <cell r="A90" t="str">
            <v>Teleamazon41111330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197</v>
          </cell>
          <cell r="I90">
            <v>568.16660000000002</v>
          </cell>
          <cell r="J90">
            <v>447.14022</v>
          </cell>
          <cell r="K90">
            <v>359.03783999999996</v>
          </cell>
          <cell r="L90">
            <v>335.99172999999996</v>
          </cell>
          <cell r="M90">
            <v>369.07918999999993</v>
          </cell>
        </row>
        <row r="91">
          <cell r="A91" t="str">
            <v>Teleamazon41111334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10.69271</v>
          </cell>
          <cell r="K91">
            <v>4.1209600000000002</v>
          </cell>
          <cell r="L91">
            <v>22.292959999999994</v>
          </cell>
          <cell r="M91">
            <v>21.469440000000006</v>
          </cell>
        </row>
        <row r="92">
          <cell r="A92" t="str">
            <v>Telebahia31138100</v>
          </cell>
          <cell r="B92">
            <v>5561.1570000000002</v>
          </cell>
          <cell r="C92">
            <v>4593.3058800000008</v>
          </cell>
          <cell r="D92">
            <v>7062.3060099999984</v>
          </cell>
          <cell r="E92">
            <v>2827.1871200000023</v>
          </cell>
          <cell r="F92">
            <v>4626.327949999999</v>
          </cell>
          <cell r="G92">
            <v>8152.8184899999978</v>
          </cell>
          <cell r="H92">
            <v>7903.4492900000041</v>
          </cell>
          <cell r="I92">
            <v>8433.0163299999986</v>
          </cell>
          <cell r="J92">
            <v>8148</v>
          </cell>
          <cell r="K92">
            <v>8148</v>
          </cell>
          <cell r="L92">
            <v>11600.363799999999</v>
          </cell>
          <cell r="M92">
            <v>11539.840530000001</v>
          </cell>
        </row>
        <row r="93">
          <cell r="A93" t="str">
            <v>Telebahia31138110</v>
          </cell>
          <cell r="B93">
            <v>5381.0625399999999</v>
          </cell>
          <cell r="C93">
            <v>4440.2937499999998</v>
          </cell>
          <cell r="D93">
            <v>6871.3708799999986</v>
          </cell>
          <cell r="E93">
            <v>2687.7602200000038</v>
          </cell>
          <cell r="F93">
            <v>4469.1363199999978</v>
          </cell>
          <cell r="G93">
            <v>7985.5024899999989</v>
          </cell>
          <cell r="H93">
            <v>7727.4329700000017</v>
          </cell>
          <cell r="I93">
            <v>8257</v>
          </cell>
          <cell r="J93">
            <v>7971.9836700000014</v>
          </cell>
          <cell r="K93">
            <v>7971.9836699999942</v>
          </cell>
          <cell r="L93">
            <v>11424.347470000008</v>
          </cell>
          <cell r="M93">
            <v>11333.567110000004</v>
          </cell>
        </row>
        <row r="94">
          <cell r="A94" t="str">
            <v>Telebahia31138113</v>
          </cell>
          <cell r="B94">
            <v>5381.0625399999999</v>
          </cell>
          <cell r="C94">
            <v>4440.2937499999998</v>
          </cell>
          <cell r="D94">
            <v>6871.3708799999986</v>
          </cell>
          <cell r="E94">
            <v>2687.7602200000038</v>
          </cell>
          <cell r="F94">
            <v>4469.1363199999978</v>
          </cell>
          <cell r="G94">
            <v>7985.5024899999989</v>
          </cell>
          <cell r="H94">
            <v>7727.4329700000017</v>
          </cell>
          <cell r="I94">
            <v>8257</v>
          </cell>
          <cell r="J94">
            <v>7971.9836700000014</v>
          </cell>
          <cell r="K94">
            <v>7971.9836699999942</v>
          </cell>
          <cell r="L94">
            <v>11424.347470000008</v>
          </cell>
          <cell r="M94">
            <v>11333.567110000004</v>
          </cell>
        </row>
        <row r="95">
          <cell r="A95" t="str">
            <v>Telebahia31138120</v>
          </cell>
          <cell r="B95">
            <v>16.777619999999999</v>
          </cell>
          <cell r="C95">
            <v>14.160280000000004</v>
          </cell>
          <cell r="D95">
            <v>35.114750000000001</v>
          </cell>
          <cell r="E95">
            <v>11.611060000000009</v>
          </cell>
          <cell r="F95">
            <v>14.258039999999994</v>
          </cell>
          <cell r="G95">
            <v>12.747990000000001</v>
          </cell>
          <cell r="H95">
            <v>16.602539999999991</v>
          </cell>
          <cell r="I95">
            <v>16.602519999999998</v>
          </cell>
          <cell r="J95">
            <v>16.602530000000002</v>
          </cell>
          <cell r="K95">
            <v>16.602530000000002</v>
          </cell>
          <cell r="L95">
            <v>16.60253000000003</v>
          </cell>
          <cell r="M95">
            <v>46.859619999999978</v>
          </cell>
        </row>
        <row r="96">
          <cell r="A96" t="str">
            <v>Telebahia31138122</v>
          </cell>
          <cell r="B96">
            <v>4.6240600000000001</v>
          </cell>
          <cell r="C96">
            <v>4.29725</v>
          </cell>
          <cell r="D96">
            <v>35.114750000000001</v>
          </cell>
          <cell r="E96">
            <v>-7.4962400000000002</v>
          </cell>
          <cell r="F96">
            <v>14.258040000000001</v>
          </cell>
          <cell r="G96">
            <v>3.3003099999999961</v>
          </cell>
          <cell r="H96">
            <v>6.7237200000000001</v>
          </cell>
          <cell r="I96">
            <v>15.900649999999999</v>
          </cell>
          <cell r="J96">
            <v>16.602530000000016</v>
          </cell>
          <cell r="K96">
            <v>16.602530000000002</v>
          </cell>
          <cell r="L96">
            <v>16.602529999999987</v>
          </cell>
          <cell r="M96">
            <v>35.745930000000001</v>
          </cell>
        </row>
        <row r="97">
          <cell r="A97" t="str">
            <v>Telebahia31138123</v>
          </cell>
          <cell r="B97">
            <v>12.153559999999999</v>
          </cell>
          <cell r="C97">
            <v>9.863030000000002</v>
          </cell>
          <cell r="D97">
            <v>0</v>
          </cell>
          <cell r="E97">
            <v>19.107300000000002</v>
          </cell>
          <cell r="F97">
            <v>0</v>
          </cell>
          <cell r="G97">
            <v>9.4476799999999983</v>
          </cell>
          <cell r="H97">
            <v>9.8788199999999975</v>
          </cell>
          <cell r="I97">
            <v>0.70187000000000666</v>
          </cell>
          <cell r="J97">
            <v>0</v>
          </cell>
          <cell r="K97">
            <v>0</v>
          </cell>
          <cell r="L97">
            <v>0</v>
          </cell>
          <cell r="M97">
            <v>11.113689999999998</v>
          </cell>
        </row>
        <row r="98">
          <cell r="A98" t="str">
            <v>Telebahia31138130</v>
          </cell>
          <cell r="B98">
            <v>163.31683999999998</v>
          </cell>
          <cell r="C98">
            <v>138.85185000000004</v>
          </cell>
          <cell r="D98">
            <v>155.82038</v>
          </cell>
          <cell r="E98">
            <v>127.81584000000004</v>
          </cell>
          <cell r="F98">
            <v>142.93358999999998</v>
          </cell>
          <cell r="G98">
            <v>154.56800999999996</v>
          </cell>
          <cell r="H98">
            <v>159.41377999999997</v>
          </cell>
          <cell r="I98">
            <v>159.41381000000001</v>
          </cell>
          <cell r="J98">
            <v>159.41379999999981</v>
          </cell>
          <cell r="K98">
            <v>159.41380000000026</v>
          </cell>
          <cell r="L98">
            <v>159.41380000000004</v>
          </cell>
          <cell r="M98">
            <v>159.41380000000004</v>
          </cell>
        </row>
        <row r="99">
          <cell r="A99" t="str">
            <v>Telebahia31138133</v>
          </cell>
          <cell r="B99">
            <v>163.31683999999998</v>
          </cell>
          <cell r="C99">
            <v>138.85185000000004</v>
          </cell>
          <cell r="D99">
            <v>155.82038</v>
          </cell>
          <cell r="E99">
            <v>127.81584000000004</v>
          </cell>
          <cell r="F99">
            <v>142.93358999999998</v>
          </cell>
          <cell r="G99">
            <v>154.56800999999996</v>
          </cell>
          <cell r="H99">
            <v>159.41377999999997</v>
          </cell>
          <cell r="I99">
            <v>159.41381000000001</v>
          </cell>
          <cell r="J99">
            <v>159.41379999999981</v>
          </cell>
          <cell r="K99">
            <v>159.41380000000026</v>
          </cell>
          <cell r="L99">
            <v>159.41380000000004</v>
          </cell>
          <cell r="M99">
            <v>159.41380000000004</v>
          </cell>
        </row>
        <row r="100">
          <cell r="A100" t="str">
            <v>Telebahia31138300</v>
          </cell>
          <cell r="B100">
            <v>81.225719999999995</v>
          </cell>
          <cell r="C100">
            <v>70.524920000000009</v>
          </cell>
          <cell r="D100">
            <v>97.562270000000012</v>
          </cell>
          <cell r="E100">
            <v>87.217720000000014</v>
          </cell>
          <cell r="F100">
            <v>82.129909999999938</v>
          </cell>
          <cell r="G100">
            <v>105.68763000000013</v>
          </cell>
          <cell r="H100">
            <v>113.84822999999994</v>
          </cell>
          <cell r="I100">
            <v>106.35723999999993</v>
          </cell>
          <cell r="J100">
            <v>672.58116000000007</v>
          </cell>
          <cell r="K100">
            <v>1839.29249</v>
          </cell>
          <cell r="L100">
            <v>223.75923999999986</v>
          </cell>
          <cell r="M100">
            <v>517.01074000000017</v>
          </cell>
        </row>
        <row r="101">
          <cell r="A101" t="str">
            <v>Telebahia31138310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18.491569999999999</v>
          </cell>
          <cell r="L101">
            <v>3.8115500000000004</v>
          </cell>
          <cell r="M101">
            <v>2.7559900000000006</v>
          </cell>
        </row>
        <row r="102">
          <cell r="A102" t="str">
            <v>Telebahia31138313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18.491569999999999</v>
          </cell>
          <cell r="L102">
            <v>3.8115500000000004</v>
          </cell>
          <cell r="M102">
            <v>2.7559900000000006</v>
          </cell>
        </row>
        <row r="103">
          <cell r="A103" t="str">
            <v>Telebahia31138320</v>
          </cell>
          <cell r="B103">
            <v>8.0110799999999998</v>
          </cell>
          <cell r="C103">
            <v>10.930510000000002</v>
          </cell>
          <cell r="D103">
            <v>13.980749999999997</v>
          </cell>
          <cell r="E103">
            <v>12.493770000000005</v>
          </cell>
          <cell r="F103">
            <v>9.3512500000000003</v>
          </cell>
          <cell r="G103">
            <v>20.09516</v>
          </cell>
          <cell r="H103">
            <v>12.285699999999991</v>
          </cell>
          <cell r="I103">
            <v>12.827990000000014</v>
          </cell>
          <cell r="J103">
            <v>584.17279999999994</v>
          </cell>
          <cell r="K103">
            <v>1704.31576</v>
          </cell>
          <cell r="L103">
            <v>104.88693000000012</v>
          </cell>
          <cell r="M103">
            <v>377.62806999999975</v>
          </cell>
        </row>
        <row r="104">
          <cell r="A104" t="str">
            <v>Telebahia31138323</v>
          </cell>
          <cell r="B104">
            <v>8.0110799999999998</v>
          </cell>
          <cell r="C104">
            <v>10.930510000000002</v>
          </cell>
          <cell r="D104">
            <v>13.980749999999997</v>
          </cell>
          <cell r="E104">
            <v>12.493770000000005</v>
          </cell>
          <cell r="F104">
            <v>9.3512500000000003</v>
          </cell>
          <cell r="G104">
            <v>20.09516</v>
          </cell>
          <cell r="H104">
            <v>12.285699999999991</v>
          </cell>
          <cell r="I104">
            <v>12.827990000000014</v>
          </cell>
          <cell r="J104">
            <v>584.17279999999994</v>
          </cell>
          <cell r="K104">
            <v>1704.31576</v>
          </cell>
          <cell r="L104">
            <v>104.88693000000012</v>
          </cell>
          <cell r="M104">
            <v>377.62806999999975</v>
          </cell>
        </row>
        <row r="105">
          <cell r="A105" t="str">
            <v>Telebahia31138330</v>
          </cell>
          <cell r="B105">
            <v>73.214640000000003</v>
          </cell>
          <cell r="C105">
            <v>59.594409999999982</v>
          </cell>
          <cell r="D105">
            <v>83.581520000000012</v>
          </cell>
          <cell r="E105">
            <v>74.723950000000031</v>
          </cell>
          <cell r="F105">
            <v>72.778659999999945</v>
          </cell>
          <cell r="G105">
            <v>85.592470000000048</v>
          </cell>
          <cell r="H105">
            <v>101.56252999999998</v>
          </cell>
          <cell r="I105">
            <v>93.529250000000047</v>
          </cell>
          <cell r="J105">
            <v>88.408360000000016</v>
          </cell>
          <cell r="K105">
            <v>110.23590999999988</v>
          </cell>
          <cell r="L105">
            <v>114.12858000000006</v>
          </cell>
          <cell r="M105">
            <v>135.75293999999997</v>
          </cell>
        </row>
        <row r="106">
          <cell r="A106" t="str">
            <v>Telebahia31138333</v>
          </cell>
          <cell r="B106">
            <v>73.214640000000003</v>
          </cell>
          <cell r="C106">
            <v>59.594409999999982</v>
          </cell>
          <cell r="D106">
            <v>83.581520000000012</v>
          </cell>
          <cell r="E106">
            <v>74.723950000000031</v>
          </cell>
          <cell r="F106">
            <v>72.778659999999945</v>
          </cell>
          <cell r="G106">
            <v>85.592470000000048</v>
          </cell>
          <cell r="H106">
            <v>101.56252999999998</v>
          </cell>
          <cell r="I106">
            <v>93.529250000000047</v>
          </cell>
          <cell r="J106">
            <v>88.408360000000016</v>
          </cell>
          <cell r="K106">
            <v>110.23590999999988</v>
          </cell>
          <cell r="L106">
            <v>114.12858000000006</v>
          </cell>
          <cell r="M106">
            <v>135.75293999999997</v>
          </cell>
        </row>
        <row r="107">
          <cell r="A107" t="str">
            <v>Telebahia31138340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6.24925</v>
          </cell>
          <cell r="L107">
            <v>0.93218000000000067</v>
          </cell>
          <cell r="M107">
            <v>0.87373999999999974</v>
          </cell>
        </row>
        <row r="108">
          <cell r="A108" t="str">
            <v>Telebahia31138343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6.24925</v>
          </cell>
          <cell r="L108">
            <v>0.93218000000000067</v>
          </cell>
          <cell r="M108">
            <v>0.87373999999999974</v>
          </cell>
        </row>
        <row r="109">
          <cell r="A109" t="str">
            <v>Telebahia31144300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687.94742000000008</v>
          </cell>
          <cell r="L109">
            <v>337.0107999999999</v>
          </cell>
          <cell r="M109">
            <v>-817.36611999999991</v>
          </cell>
        </row>
        <row r="110">
          <cell r="A110" t="str">
            <v>Telebahia41111320</v>
          </cell>
          <cell r="B110">
            <v>10998.73179</v>
          </cell>
          <cell r="C110">
            <v>12524.087120000002</v>
          </cell>
          <cell r="D110">
            <v>12622.493319999994</v>
          </cell>
          <cell r="E110">
            <v>11750.347400000006</v>
          </cell>
          <cell r="F110">
            <v>12211.441769999998</v>
          </cell>
          <cell r="G110">
            <v>13455.840390000012</v>
          </cell>
          <cell r="H110">
            <v>6853.2875699999859</v>
          </cell>
          <cell r="I110">
            <v>10907.07389</v>
          </cell>
          <cell r="J110">
            <v>9493.3906500000157</v>
          </cell>
          <cell r="K110">
            <v>9084.7832999999955</v>
          </cell>
          <cell r="L110">
            <v>9346.4251999999979</v>
          </cell>
          <cell r="M110">
            <v>8766.6214999999938</v>
          </cell>
        </row>
        <row r="111">
          <cell r="A111" t="str">
            <v>Telebahia41111323</v>
          </cell>
          <cell r="B111">
            <v>-3.72648</v>
          </cell>
          <cell r="C111">
            <v>0.73159000000000018</v>
          </cell>
          <cell r="D111">
            <v>0.90444000000000013</v>
          </cell>
          <cell r="E111">
            <v>6.1608099999999997</v>
          </cell>
          <cell r="F111">
            <v>20.989079999999998</v>
          </cell>
          <cell r="G111">
            <v>-0.34025000000000105</v>
          </cell>
          <cell r="H111">
            <v>-2.9446099999999973</v>
          </cell>
          <cell r="I111">
            <v>-4.9631000000000007</v>
          </cell>
          <cell r="J111">
            <v>-7.6849999999996754E-2</v>
          </cell>
          <cell r="K111">
            <v>-2.3681400000000021</v>
          </cell>
          <cell r="L111">
            <v>0</v>
          </cell>
          <cell r="M111">
            <v>2.7050000000000907E-2</v>
          </cell>
        </row>
        <row r="112">
          <cell r="A112" t="str">
            <v>Telebahia41111324</v>
          </cell>
          <cell r="B112">
            <v>376.46760999999998</v>
          </cell>
          <cell r="C112">
            <v>360.96830000000006</v>
          </cell>
          <cell r="D112">
            <v>220.29564000000005</v>
          </cell>
          <cell r="E112">
            <v>223.83873000000006</v>
          </cell>
          <cell r="F112">
            <v>1066.9120199999995</v>
          </cell>
          <cell r="G112">
            <v>650.10385000000042</v>
          </cell>
          <cell r="H112">
            <v>487.37653</v>
          </cell>
          <cell r="I112">
            <v>698.98941999999988</v>
          </cell>
          <cell r="J112">
            <v>440.19918999999982</v>
          </cell>
          <cell r="K112">
            <v>655.30376999999953</v>
          </cell>
          <cell r="L112">
            <v>789.33989000000111</v>
          </cell>
          <cell r="M112">
            <v>503.08025999999973</v>
          </cell>
        </row>
        <row r="113">
          <cell r="A113" t="str">
            <v>Telebahia41111325</v>
          </cell>
          <cell r="B113">
            <v>1.04948</v>
          </cell>
          <cell r="C113">
            <v>2.9600000000000737E-3</v>
          </cell>
          <cell r="D113">
            <v>1.4325599999999998</v>
          </cell>
          <cell r="E113">
            <v>1.609000000000016E-2</v>
          </cell>
          <cell r="F113">
            <v>0</v>
          </cell>
          <cell r="G113">
            <v>0</v>
          </cell>
          <cell r="H113">
            <v>4.5399999999999885E-3</v>
          </cell>
          <cell r="I113">
            <v>0.81618000000000013</v>
          </cell>
          <cell r="J113">
            <v>0.32132999999999967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Telebahia41111330</v>
          </cell>
          <cell r="B114">
            <v>331.58969999999999</v>
          </cell>
          <cell r="C114">
            <v>299.33032000000003</v>
          </cell>
          <cell r="D114">
            <v>406.38379000000009</v>
          </cell>
          <cell r="E114">
            <v>367.32997</v>
          </cell>
          <cell r="F114">
            <v>351.12347</v>
          </cell>
          <cell r="G114">
            <v>444.9358299999999</v>
          </cell>
          <cell r="H114">
            <v>4024.1804599999996</v>
          </cell>
          <cell r="I114">
            <v>2116.7177600000005</v>
          </cell>
          <cell r="J114">
            <v>1789.2338500000005</v>
          </cell>
          <cell r="K114">
            <v>1349.9739499999996</v>
          </cell>
          <cell r="L114">
            <v>1899.6090899999999</v>
          </cell>
          <cell r="M114">
            <v>2825.0885400000006</v>
          </cell>
        </row>
        <row r="115">
          <cell r="A115" t="str">
            <v>Telebahia41111334</v>
          </cell>
          <cell r="B115">
            <v>331.58969999999999</v>
          </cell>
          <cell r="C115">
            <v>299.32261999999992</v>
          </cell>
          <cell r="D115">
            <v>406.71103000000016</v>
          </cell>
          <cell r="E115">
            <v>366.87058999999977</v>
          </cell>
          <cell r="F115">
            <v>351.12347</v>
          </cell>
          <cell r="G115">
            <v>444.93583000000035</v>
          </cell>
          <cell r="H115">
            <v>478.74865999999975</v>
          </cell>
          <cell r="I115">
            <v>446.53301999999985</v>
          </cell>
          <cell r="J115">
            <v>265.03099999999995</v>
          </cell>
          <cell r="K115">
            <v>38.681320000000596</v>
          </cell>
          <cell r="L115">
            <v>418.82460999999967</v>
          </cell>
          <cell r="M115">
            <v>503.54313000000047</v>
          </cell>
        </row>
        <row r="116">
          <cell r="A116" t="str">
            <v>Teleceara31138100</v>
          </cell>
          <cell r="B116">
            <v>3301.2198800000001</v>
          </cell>
          <cell r="C116">
            <v>3334.64122</v>
          </cell>
          <cell r="D116">
            <v>3574.5345500000003</v>
          </cell>
          <cell r="E116">
            <v>3545.647719999999</v>
          </cell>
          <cell r="F116">
            <v>3463.563430000002</v>
          </cell>
          <cell r="G116">
            <v>3350.9945999999982</v>
          </cell>
          <cell r="H116">
            <v>3450.1117900000027</v>
          </cell>
          <cell r="I116">
            <v>3772.426019999999</v>
          </cell>
          <cell r="J116">
            <v>3465.8711599999988</v>
          </cell>
          <cell r="K116">
            <v>4723.5891099999972</v>
          </cell>
          <cell r="L116">
            <v>3233.9451000000045</v>
          </cell>
          <cell r="M116">
            <v>-1243.0520899999974</v>
          </cell>
        </row>
        <row r="117">
          <cell r="A117" t="str">
            <v>Teleceara31138110</v>
          </cell>
          <cell r="B117">
            <v>3148.3985200000002</v>
          </cell>
          <cell r="C117">
            <v>3206.9866699999998</v>
          </cell>
          <cell r="D117">
            <v>3424.4547800000009</v>
          </cell>
          <cell r="E117">
            <v>3415.2552400000004</v>
          </cell>
          <cell r="F117">
            <v>3333.1709499999979</v>
          </cell>
          <cell r="G117">
            <v>3195.6355100000037</v>
          </cell>
          <cell r="H117">
            <v>3308.6441799999993</v>
          </cell>
          <cell r="I117">
            <v>3652.3666899999953</v>
          </cell>
          <cell r="J117">
            <v>3517.5094400000016</v>
          </cell>
          <cell r="K117">
            <v>4571.7942900000053</v>
          </cell>
          <cell r="L117">
            <v>3203.045849999995</v>
          </cell>
          <cell r="M117">
            <v>-1341.2549700000018</v>
          </cell>
        </row>
        <row r="118">
          <cell r="A118" t="str">
            <v>Teleceara31138113</v>
          </cell>
          <cell r="B118">
            <v>3148.3985200000002</v>
          </cell>
          <cell r="C118">
            <v>3206.9866699999998</v>
          </cell>
          <cell r="D118">
            <v>3424.4547800000009</v>
          </cell>
          <cell r="E118">
            <v>3415.2552400000004</v>
          </cell>
          <cell r="F118">
            <v>3333.1709499999979</v>
          </cell>
          <cell r="G118">
            <v>3195.6355100000037</v>
          </cell>
          <cell r="H118">
            <v>3308.6441799999993</v>
          </cell>
          <cell r="I118">
            <v>3652.3666899999953</v>
          </cell>
          <cell r="J118">
            <v>3517.5094400000016</v>
          </cell>
          <cell r="K118">
            <v>4571.7942900000053</v>
          </cell>
          <cell r="L118">
            <v>3203.045849999995</v>
          </cell>
          <cell r="M118">
            <v>-1341.2549700000018</v>
          </cell>
        </row>
        <row r="119">
          <cell r="A119" t="str">
            <v>Teleceara31138120</v>
          </cell>
          <cell r="B119">
            <v>6.7639899999999997</v>
          </cell>
          <cell r="C119">
            <v>5.3076300000000014</v>
          </cell>
          <cell r="D119">
            <v>6.5973199999999981</v>
          </cell>
          <cell r="E119">
            <v>5.7316700000000012</v>
          </cell>
          <cell r="F119">
            <v>5.7316699999999976</v>
          </cell>
          <cell r="G119">
            <v>6.3886100000000035</v>
          </cell>
          <cell r="H119">
            <v>6.0602499999999964</v>
          </cell>
          <cell r="I119">
            <v>5.7416900000000055</v>
          </cell>
          <cell r="J119">
            <v>-4.3399199999999993</v>
          </cell>
          <cell r="K119">
            <v>-2.0193599999999989</v>
          </cell>
          <cell r="L119">
            <v>-8.1400000000002137E-2</v>
          </cell>
          <cell r="M119">
            <v>0.47502999999999673</v>
          </cell>
        </row>
        <row r="120">
          <cell r="A120" t="str">
            <v>Teleceara31138122</v>
          </cell>
          <cell r="B120">
            <v>1.83649</v>
          </cell>
          <cell r="C120">
            <v>1.4307300000000001</v>
          </cell>
          <cell r="D120">
            <v>1.6999500000000003</v>
          </cell>
          <cell r="E120">
            <v>1.69984</v>
          </cell>
          <cell r="F120">
            <v>1.6998400000000009</v>
          </cell>
          <cell r="G120">
            <v>0.97136999999999851</v>
          </cell>
          <cell r="H120">
            <v>2.4711800000000004</v>
          </cell>
          <cell r="I120">
            <v>-11.8094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Teleceara31138123</v>
          </cell>
          <cell r="B121">
            <v>4.9275000000000002</v>
          </cell>
          <cell r="C121">
            <v>3.8768999999999991</v>
          </cell>
          <cell r="D121">
            <v>4.8973700000000004</v>
          </cell>
          <cell r="E121">
            <v>4.0318299999999994</v>
          </cell>
          <cell r="F121">
            <v>4.0318300000000029</v>
          </cell>
          <cell r="G121">
            <v>5.4172399999999961</v>
          </cell>
          <cell r="H121">
            <v>3.5890700000000031</v>
          </cell>
          <cell r="I121">
            <v>17.551090000000002</v>
          </cell>
          <cell r="J121">
            <v>-4.3399199999999993</v>
          </cell>
          <cell r="K121">
            <v>-2.0193599999999989</v>
          </cell>
          <cell r="L121">
            <v>-8.1400000000002137E-2</v>
          </cell>
          <cell r="M121">
            <v>0.47502999999999673</v>
          </cell>
        </row>
        <row r="122">
          <cell r="A122" t="str">
            <v>Teleceara31138130</v>
          </cell>
          <cell r="B122">
            <v>146.05736999999999</v>
          </cell>
          <cell r="C122">
            <v>122.34692000000001</v>
          </cell>
          <cell r="D122">
            <v>143.48244999999997</v>
          </cell>
          <cell r="E122">
            <v>124.66081000000003</v>
          </cell>
          <cell r="F122">
            <v>124.66080999999997</v>
          </cell>
          <cell r="G122">
            <v>148.97047999999995</v>
          </cell>
          <cell r="H122">
            <v>135.40736000000004</v>
          </cell>
          <cell r="I122">
            <v>114.31764000000021</v>
          </cell>
          <cell r="J122">
            <v>-47.29836000000023</v>
          </cell>
          <cell r="K122">
            <v>153.81418000000008</v>
          </cell>
          <cell r="L122">
            <v>30.980649999999969</v>
          </cell>
          <cell r="M122">
            <v>97.727849999999989</v>
          </cell>
        </row>
        <row r="123">
          <cell r="A123" t="str">
            <v>Teleceara31138133</v>
          </cell>
          <cell r="B123">
            <v>146.05736999999999</v>
          </cell>
          <cell r="C123">
            <v>122.34692000000001</v>
          </cell>
          <cell r="D123">
            <v>143.48244999999997</v>
          </cell>
          <cell r="E123">
            <v>124.66081000000003</v>
          </cell>
          <cell r="F123">
            <v>124.66080999999997</v>
          </cell>
          <cell r="G123">
            <v>148.97047999999995</v>
          </cell>
          <cell r="H123">
            <v>135.40736000000004</v>
          </cell>
          <cell r="I123">
            <v>114.31764000000021</v>
          </cell>
          <cell r="J123">
            <v>-47.29836000000023</v>
          </cell>
          <cell r="K123">
            <v>153.81418000000008</v>
          </cell>
          <cell r="L123">
            <v>30.980649999999969</v>
          </cell>
          <cell r="M123">
            <v>97.727849999999989</v>
          </cell>
        </row>
        <row r="124">
          <cell r="A124" t="str">
            <v>Teleceara31138300</v>
          </cell>
          <cell r="B124">
            <v>1050.4288100000001</v>
          </cell>
          <cell r="C124">
            <v>958.4256899999998</v>
          </cell>
          <cell r="D124">
            <v>985.42511000000013</v>
          </cell>
          <cell r="E124">
            <v>911.67693000000008</v>
          </cell>
          <cell r="F124">
            <v>911.67692999999963</v>
          </cell>
          <cell r="G124">
            <v>997.75127000000066</v>
          </cell>
          <cell r="H124">
            <v>1004.1419599999999</v>
          </cell>
          <cell r="I124">
            <v>1183.14876</v>
          </cell>
          <cell r="J124">
            <v>2371.4230699999989</v>
          </cell>
          <cell r="K124">
            <v>-950.21089999999822</v>
          </cell>
          <cell r="L124">
            <v>620.49093999999968</v>
          </cell>
          <cell r="M124">
            <v>566.1587299999992</v>
          </cell>
        </row>
        <row r="125">
          <cell r="A125" t="str">
            <v>Teleceara31138310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781.73287000000005</v>
          </cell>
          <cell r="K125">
            <v>-774.52012999999999</v>
          </cell>
          <cell r="L125">
            <v>48.179659999999998</v>
          </cell>
          <cell r="M125">
            <v>-49.268340000000002</v>
          </cell>
        </row>
        <row r="126">
          <cell r="A126" t="str">
            <v>Teleceara31138313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781.73287000000005</v>
          </cell>
          <cell r="K126">
            <v>-774.52012999999999</v>
          </cell>
          <cell r="L126">
            <v>48.179659999999998</v>
          </cell>
          <cell r="M126">
            <v>-49.268340000000002</v>
          </cell>
        </row>
        <row r="127">
          <cell r="A127" t="str">
            <v>Teleceara31138320</v>
          </cell>
          <cell r="B127">
            <v>946.4248</v>
          </cell>
          <cell r="C127">
            <v>861.81547999999998</v>
          </cell>
          <cell r="D127">
            <v>890.65303999999969</v>
          </cell>
          <cell r="E127">
            <v>821.55667000000039</v>
          </cell>
          <cell r="F127">
            <v>821.55666999999994</v>
          </cell>
          <cell r="G127">
            <v>889.61154999999962</v>
          </cell>
          <cell r="H127">
            <v>863.43323000000055</v>
          </cell>
          <cell r="I127">
            <v>1056.3828199999998</v>
          </cell>
          <cell r="J127">
            <v>1419.3919800000003</v>
          </cell>
          <cell r="K127">
            <v>13.228789999999208</v>
          </cell>
          <cell r="L127">
            <v>507.79124000000047</v>
          </cell>
          <cell r="M127">
            <v>560.66237000000001</v>
          </cell>
        </row>
        <row r="128">
          <cell r="A128" t="str">
            <v>Teleceara31138323</v>
          </cell>
          <cell r="B128">
            <v>946.4248</v>
          </cell>
          <cell r="C128">
            <v>861.81547999999998</v>
          </cell>
          <cell r="D128">
            <v>890.65303999999969</v>
          </cell>
          <cell r="E128">
            <v>821.55667000000039</v>
          </cell>
          <cell r="F128">
            <v>821.55666999999994</v>
          </cell>
          <cell r="G128">
            <v>889.61154999999962</v>
          </cell>
          <cell r="H128">
            <v>863.43323000000055</v>
          </cell>
          <cell r="I128">
            <v>1056.3828199999998</v>
          </cell>
          <cell r="J128">
            <v>1419.3919800000003</v>
          </cell>
          <cell r="K128">
            <v>13.228789999999208</v>
          </cell>
          <cell r="L128">
            <v>507.79124000000047</v>
          </cell>
          <cell r="M128">
            <v>560.66237000000001</v>
          </cell>
        </row>
        <row r="129">
          <cell r="A129" t="str">
            <v>Teleceara31138330</v>
          </cell>
          <cell r="B129">
            <v>104.00400999999999</v>
          </cell>
          <cell r="C129">
            <v>96.610209999999995</v>
          </cell>
          <cell r="D129">
            <v>94.772069999999985</v>
          </cell>
          <cell r="E129">
            <v>90.12026000000003</v>
          </cell>
          <cell r="F129">
            <v>90.120259999999973</v>
          </cell>
          <cell r="G129">
            <v>108.13972000000001</v>
          </cell>
          <cell r="H129">
            <v>140.70873000000006</v>
          </cell>
          <cell r="I129">
            <v>126.76593999999989</v>
          </cell>
          <cell r="J129">
            <v>-95.478610000000003</v>
          </cell>
          <cell r="K129">
            <v>74.484440000000063</v>
          </cell>
          <cell r="L129">
            <v>55.206480000000056</v>
          </cell>
          <cell r="M129">
            <v>64.509649999999965</v>
          </cell>
        </row>
        <row r="130">
          <cell r="A130" t="str">
            <v>Teleceara31138333</v>
          </cell>
          <cell r="B130">
            <v>104.00400999999999</v>
          </cell>
          <cell r="C130">
            <v>96.610209999999995</v>
          </cell>
          <cell r="D130">
            <v>94.772069999999985</v>
          </cell>
          <cell r="E130">
            <v>90.12026000000003</v>
          </cell>
          <cell r="F130">
            <v>90.120259999999973</v>
          </cell>
          <cell r="G130">
            <v>108.13972000000001</v>
          </cell>
          <cell r="H130">
            <v>140.70873000000006</v>
          </cell>
          <cell r="I130">
            <v>126.76593999999989</v>
          </cell>
          <cell r="J130">
            <v>-95.478610000000003</v>
          </cell>
          <cell r="K130">
            <v>74.484440000000063</v>
          </cell>
          <cell r="L130">
            <v>55.206480000000056</v>
          </cell>
          <cell r="M130">
            <v>64.509649999999965</v>
          </cell>
        </row>
        <row r="131">
          <cell r="A131" t="str">
            <v>Teleceara31138340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265.77683000000002</v>
          </cell>
          <cell r="K131">
            <v>-263.404</v>
          </cell>
          <cell r="L131">
            <v>9.313559999999999</v>
          </cell>
          <cell r="M131">
            <v>-9.7449499999999993</v>
          </cell>
        </row>
        <row r="132">
          <cell r="A132" t="str">
            <v>Teleceara31138343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265.77683000000002</v>
          </cell>
          <cell r="K132">
            <v>-263.404</v>
          </cell>
          <cell r="L132">
            <v>9.313559999999999</v>
          </cell>
          <cell r="M132">
            <v>-9.7449499999999993</v>
          </cell>
        </row>
        <row r="133">
          <cell r="A133" t="str">
            <v>Teleceara31144300</v>
          </cell>
          <cell r="B133">
            <v>0</v>
          </cell>
          <cell r="C133">
            <v>0</v>
          </cell>
          <cell r="D133">
            <v>602.57830000000001</v>
          </cell>
          <cell r="E133">
            <v>0</v>
          </cell>
          <cell r="F133">
            <v>0</v>
          </cell>
          <cell r="G133">
            <v>0</v>
          </cell>
          <cell r="H133">
            <v>218.94452999999999</v>
          </cell>
          <cell r="I133">
            <v>430.78680999999995</v>
          </cell>
          <cell r="J133">
            <v>814.44464000000016</v>
          </cell>
          <cell r="K133">
            <v>663.32919999999967</v>
          </cell>
          <cell r="L133">
            <v>1178.1305600000001</v>
          </cell>
          <cell r="M133">
            <v>1135.4640800000006</v>
          </cell>
        </row>
        <row r="134">
          <cell r="A134" t="str">
            <v>Teleceara41111320</v>
          </cell>
          <cell r="B134">
            <v>4472.1515799999997</v>
          </cell>
          <cell r="C134">
            <v>4710.1036500000009</v>
          </cell>
          <cell r="D134">
            <v>4851.1982899999985</v>
          </cell>
          <cell r="E134">
            <v>4578.5868200000004</v>
          </cell>
          <cell r="F134">
            <v>3712.3101800000004</v>
          </cell>
          <cell r="G134">
            <v>5855.149129999998</v>
          </cell>
          <cell r="H134">
            <v>3594.2566200000001</v>
          </cell>
          <cell r="I134">
            <v>4818.127410000001</v>
          </cell>
          <cell r="J134">
            <v>5108.5766199999998</v>
          </cell>
          <cell r="K134">
            <v>3631.4949599999964</v>
          </cell>
          <cell r="L134">
            <v>3812.8693100000019</v>
          </cell>
          <cell r="M134">
            <v>4187.7577299999975</v>
          </cell>
        </row>
        <row r="135">
          <cell r="A135" t="str">
            <v>Teleceara41111323</v>
          </cell>
          <cell r="B135">
            <v>0</v>
          </cell>
          <cell r="C135">
            <v>0.8921</v>
          </cell>
          <cell r="D135">
            <v>0.80896000000000001</v>
          </cell>
          <cell r="E135">
            <v>0.45557000000000025</v>
          </cell>
          <cell r="F135">
            <v>0.92644999999999955</v>
          </cell>
          <cell r="G135">
            <v>-0.14742999999999995</v>
          </cell>
          <cell r="H135">
            <v>-9.2789999999999928E-2</v>
          </cell>
          <cell r="I135">
            <v>3.1620000000000203E-2</v>
          </cell>
          <cell r="J135">
            <v>2.1530000000000271E-2</v>
          </cell>
          <cell r="K135">
            <v>5.1949999999999719E-2</v>
          </cell>
          <cell r="L135">
            <v>4.3479999999999741E-2</v>
          </cell>
          <cell r="M135">
            <v>4.9170000000000158E-2</v>
          </cell>
        </row>
        <row r="136">
          <cell r="A136" t="str">
            <v>Teleceara41111324</v>
          </cell>
          <cell r="B136">
            <v>102.59656</v>
          </cell>
          <cell r="C136">
            <v>94.571150000000003</v>
          </cell>
          <cell r="D136">
            <v>96.277639999999963</v>
          </cell>
          <cell r="E136">
            <v>90.445880000000045</v>
          </cell>
          <cell r="F136">
            <v>90.445879999999988</v>
          </cell>
          <cell r="G136">
            <v>586.3312699999999</v>
          </cell>
          <cell r="H136">
            <v>196.23538000000008</v>
          </cell>
          <cell r="I136">
            <v>195.31894000000011</v>
          </cell>
          <cell r="J136">
            <v>520.92286000000013</v>
          </cell>
          <cell r="K136">
            <v>37.473109999999679</v>
          </cell>
          <cell r="L136">
            <v>265.10552000000007</v>
          </cell>
          <cell r="M136">
            <v>329.64726000000019</v>
          </cell>
        </row>
        <row r="137">
          <cell r="A137" t="str">
            <v>Teleceara41111330</v>
          </cell>
          <cell r="B137">
            <v>18.086269999999999</v>
          </cell>
          <cell r="C137">
            <v>0.2623899999999999</v>
          </cell>
          <cell r="D137">
            <v>-17.933149999999998</v>
          </cell>
          <cell r="E137">
            <v>0.2205700000000001</v>
          </cell>
          <cell r="F137">
            <v>49.973500000000001</v>
          </cell>
          <cell r="G137">
            <v>-49.717919999999999</v>
          </cell>
          <cell r="H137">
            <v>1164.69416</v>
          </cell>
          <cell r="I137">
            <v>958.81199999999967</v>
          </cell>
          <cell r="J137">
            <v>1274.7475500000005</v>
          </cell>
          <cell r="K137">
            <v>910.57974000000013</v>
          </cell>
          <cell r="L137">
            <v>3247.2514199999996</v>
          </cell>
          <cell r="M137">
            <v>1942.5386200000012</v>
          </cell>
        </row>
        <row r="138">
          <cell r="A138" t="str">
            <v>Teleceara41111334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49.887160000000002</v>
          </cell>
          <cell r="G138">
            <v>-49.887160000000002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108.19834</v>
          </cell>
        </row>
        <row r="139">
          <cell r="A139" t="str">
            <v>Telemig31138100</v>
          </cell>
          <cell r="B139">
            <v>6815.7821800000002</v>
          </cell>
          <cell r="C139">
            <v>12344.704319999999</v>
          </cell>
          <cell r="D139">
            <v>11638.040980000002</v>
          </cell>
          <cell r="E139">
            <v>12769.833330000005</v>
          </cell>
          <cell r="F139">
            <v>14396.995069999997</v>
          </cell>
          <cell r="G139">
            <v>10436.43832999999</v>
          </cell>
          <cell r="H139">
            <v>14799.753900000011</v>
          </cell>
          <cell r="I139">
            <v>15735.635049999997</v>
          </cell>
          <cell r="J139">
            <v>15561.726339999994</v>
          </cell>
          <cell r="K139">
            <v>16765.450499999992</v>
          </cell>
          <cell r="L139">
            <v>19128.885900000023</v>
          </cell>
          <cell r="M139">
            <v>19414.990299999976</v>
          </cell>
        </row>
        <row r="140">
          <cell r="A140" t="str">
            <v>Telemig31138110</v>
          </cell>
          <cell r="B140">
            <v>6814.25785</v>
          </cell>
          <cell r="C140">
            <v>11418.24747</v>
          </cell>
          <cell r="D140">
            <v>11128.728090000001</v>
          </cell>
          <cell r="E140">
            <v>12451.245199999998</v>
          </cell>
          <cell r="F140">
            <v>14078.406940000001</v>
          </cell>
          <cell r="G140">
            <v>10292.850029999994</v>
          </cell>
          <cell r="H140">
            <v>14649.753900000011</v>
          </cell>
          <cell r="I140">
            <v>15595.162299999996</v>
          </cell>
          <cell r="J140">
            <v>15460.269319999992</v>
          </cell>
          <cell r="K140">
            <v>16577.906300000017</v>
          </cell>
          <cell r="L140">
            <v>18949.345799999981</v>
          </cell>
          <cell r="M140">
            <v>19026.689299999998</v>
          </cell>
        </row>
        <row r="141">
          <cell r="A141" t="str">
            <v>Telemig31138113</v>
          </cell>
          <cell r="B141">
            <v>6814.25785</v>
          </cell>
          <cell r="C141">
            <v>11418.24747</v>
          </cell>
          <cell r="D141">
            <v>11128.728090000001</v>
          </cell>
          <cell r="E141">
            <v>12451.245199999998</v>
          </cell>
          <cell r="F141">
            <v>14078.406940000001</v>
          </cell>
          <cell r="G141">
            <v>10292.850029999994</v>
          </cell>
          <cell r="H141">
            <v>14649.753900000011</v>
          </cell>
          <cell r="I141">
            <v>15595.162299999996</v>
          </cell>
          <cell r="J141">
            <v>15460.269319999992</v>
          </cell>
          <cell r="K141">
            <v>16577.906300000017</v>
          </cell>
          <cell r="L141">
            <v>18949.345799999981</v>
          </cell>
          <cell r="M141">
            <v>19026.689299999998</v>
          </cell>
        </row>
        <row r="142">
          <cell r="A142" t="str">
            <v>Telemig31138120</v>
          </cell>
          <cell r="B142">
            <v>0</v>
          </cell>
          <cell r="C142">
            <v>111.71589999999999</v>
          </cell>
          <cell r="D142">
            <v>124.32020000000001</v>
          </cell>
          <cell r="E142">
            <v>50.341110000000043</v>
          </cell>
          <cell r="F142">
            <v>50.341109999999958</v>
          </cell>
          <cell r="G142">
            <v>10.853760000000023</v>
          </cell>
          <cell r="H142">
            <v>0</v>
          </cell>
          <cell r="I142">
            <v>3.4057500000000118</v>
          </cell>
          <cell r="J142">
            <v>0</v>
          </cell>
          <cell r="K142">
            <v>0</v>
          </cell>
          <cell r="L142">
            <v>0</v>
          </cell>
          <cell r="M142">
            <v>1.8981899999999996</v>
          </cell>
        </row>
        <row r="143">
          <cell r="A143" t="str">
            <v>Telemig31138123</v>
          </cell>
          <cell r="B143">
            <v>0</v>
          </cell>
          <cell r="C143">
            <v>111.71589999999999</v>
          </cell>
          <cell r="D143">
            <v>124.32020000000001</v>
          </cell>
          <cell r="E143">
            <v>50.341110000000043</v>
          </cell>
          <cell r="F143">
            <v>50.341109999999958</v>
          </cell>
          <cell r="G143">
            <v>10.853760000000023</v>
          </cell>
          <cell r="H143">
            <v>0</v>
          </cell>
          <cell r="I143">
            <v>3.4057500000000118</v>
          </cell>
          <cell r="J143">
            <v>0</v>
          </cell>
          <cell r="K143">
            <v>0</v>
          </cell>
          <cell r="L143">
            <v>0</v>
          </cell>
          <cell r="M143">
            <v>1.8981899999999996</v>
          </cell>
        </row>
        <row r="144">
          <cell r="A144" t="str">
            <v>Telemig31138130</v>
          </cell>
          <cell r="B144">
            <v>1.52433</v>
          </cell>
          <cell r="C144">
            <v>814.74095000000011</v>
          </cell>
          <cell r="D144">
            <v>384.99268999999981</v>
          </cell>
          <cell r="E144">
            <v>268.24702000000002</v>
          </cell>
          <cell r="F144">
            <v>268.24702000000002</v>
          </cell>
          <cell r="G144">
            <v>132.73454000000015</v>
          </cell>
          <cell r="H144">
            <v>150</v>
          </cell>
          <cell r="I144">
            <v>137.06699999999955</v>
          </cell>
          <cell r="J144">
            <v>101.45703000000049</v>
          </cell>
          <cell r="K144">
            <v>187.54419999999982</v>
          </cell>
          <cell r="L144">
            <v>179.54010000000017</v>
          </cell>
          <cell r="M144">
            <v>386.40278999999964</v>
          </cell>
        </row>
        <row r="145">
          <cell r="A145" t="str">
            <v>Telemig31138133</v>
          </cell>
          <cell r="B145">
            <v>1.52433</v>
          </cell>
          <cell r="C145">
            <v>814.74095000000011</v>
          </cell>
          <cell r="D145">
            <v>384.99268999999981</v>
          </cell>
          <cell r="E145">
            <v>268.24702000000002</v>
          </cell>
          <cell r="F145">
            <v>268.24702000000002</v>
          </cell>
          <cell r="G145">
            <v>132.73454000000015</v>
          </cell>
          <cell r="H145">
            <v>150</v>
          </cell>
          <cell r="I145">
            <v>137.06699999999955</v>
          </cell>
          <cell r="J145">
            <v>101.45703000000049</v>
          </cell>
          <cell r="K145">
            <v>187.54419999999982</v>
          </cell>
          <cell r="L145">
            <v>179.54010000000017</v>
          </cell>
          <cell r="M145">
            <v>386.40278999999964</v>
          </cell>
        </row>
        <row r="146">
          <cell r="A146" t="str">
            <v>Telemig31138300</v>
          </cell>
          <cell r="B146">
            <v>733.67389000000003</v>
          </cell>
          <cell r="C146">
            <v>822.97817000000009</v>
          </cell>
          <cell r="D146">
            <v>800.3256600000002</v>
          </cell>
          <cell r="E146">
            <v>691.55648999999949</v>
          </cell>
          <cell r="F146">
            <v>828.13106999999991</v>
          </cell>
          <cell r="G146">
            <v>2284.6865900000007</v>
          </cell>
          <cell r="H146">
            <v>-1559.4839000000011</v>
          </cell>
          <cell r="I146">
            <v>142.93035000000054</v>
          </cell>
          <cell r="J146">
            <v>409.25809000000027</v>
          </cell>
          <cell r="K146">
            <v>600.92213999999967</v>
          </cell>
          <cell r="L146">
            <v>525.2774500000005</v>
          </cell>
          <cell r="M146">
            <v>3250.06808</v>
          </cell>
        </row>
        <row r="147">
          <cell r="A147" t="str">
            <v>Telemig31138310</v>
          </cell>
          <cell r="B147">
            <v>292.57974000000002</v>
          </cell>
          <cell r="C147">
            <v>381.99401999999998</v>
          </cell>
          <cell r="D147">
            <v>327.74330999999995</v>
          </cell>
          <cell r="E147">
            <v>283.21355000000005</v>
          </cell>
          <cell r="F147">
            <v>344.05219000000011</v>
          </cell>
          <cell r="G147">
            <v>1889.2080299999996</v>
          </cell>
          <cell r="H147">
            <v>-1572.5372399999997</v>
          </cell>
          <cell r="I147">
            <v>59.898879999999963</v>
          </cell>
          <cell r="J147">
            <v>121.73631</v>
          </cell>
          <cell r="K147">
            <v>156.02054999999973</v>
          </cell>
          <cell r="L147">
            <v>138.38915000000043</v>
          </cell>
          <cell r="M147">
            <v>1280.3546500000002</v>
          </cell>
        </row>
        <row r="148">
          <cell r="A148" t="str">
            <v>Telemig31138313</v>
          </cell>
          <cell r="B148">
            <v>292.57974000000002</v>
          </cell>
          <cell r="C148">
            <v>381.99401999999998</v>
          </cell>
          <cell r="D148">
            <v>327.74330999999995</v>
          </cell>
          <cell r="E148">
            <v>283.21355000000005</v>
          </cell>
          <cell r="F148">
            <v>344.05219000000011</v>
          </cell>
          <cell r="G148">
            <v>1889.2080299999996</v>
          </cell>
          <cell r="H148">
            <v>-1572.5372399999997</v>
          </cell>
          <cell r="I148">
            <v>59.898879999999963</v>
          </cell>
          <cell r="J148">
            <v>121.73631</v>
          </cell>
          <cell r="K148">
            <v>156.02054999999973</v>
          </cell>
          <cell r="L148">
            <v>138.38915000000043</v>
          </cell>
          <cell r="M148">
            <v>1280.3546500000002</v>
          </cell>
        </row>
        <row r="149">
          <cell r="A149" t="str">
            <v>Telemig31138320</v>
          </cell>
          <cell r="B149">
            <v>253.09058999999999</v>
          </cell>
          <cell r="C149">
            <v>340.88568999999995</v>
          </cell>
          <cell r="D149">
            <v>299.63101000000006</v>
          </cell>
          <cell r="E149">
            <v>256.53715999999997</v>
          </cell>
          <cell r="F149">
            <v>311.44819999999982</v>
          </cell>
          <cell r="G149">
            <v>277.05854000000022</v>
          </cell>
          <cell r="H149">
            <v>9.0719899999999143</v>
          </cell>
          <cell r="I149">
            <v>54.08943000000022</v>
          </cell>
          <cell r="J149">
            <v>109.78691999999978</v>
          </cell>
          <cell r="K149">
            <v>334.34821999999986</v>
          </cell>
          <cell r="L149">
            <v>138.78652000000011</v>
          </cell>
          <cell r="M149">
            <v>1613.7691500000001</v>
          </cell>
        </row>
        <row r="150">
          <cell r="A150" t="str">
            <v>Telemig31138323</v>
          </cell>
          <cell r="B150">
            <v>253.09058999999999</v>
          </cell>
          <cell r="C150">
            <v>340.88568999999995</v>
          </cell>
          <cell r="D150">
            <v>299.63101000000006</v>
          </cell>
          <cell r="E150">
            <v>256.53715999999997</v>
          </cell>
          <cell r="F150">
            <v>311.44819999999982</v>
          </cell>
          <cell r="G150">
            <v>277.05854000000022</v>
          </cell>
          <cell r="H150">
            <v>9.0719899999999143</v>
          </cell>
          <cell r="I150">
            <v>54.08943000000022</v>
          </cell>
          <cell r="J150">
            <v>109.78691999999978</v>
          </cell>
          <cell r="K150">
            <v>334.34821999999986</v>
          </cell>
          <cell r="L150">
            <v>138.78652000000011</v>
          </cell>
          <cell r="M150">
            <v>1613.7691500000001</v>
          </cell>
        </row>
        <row r="151">
          <cell r="A151" t="str">
            <v>Telemig31138330</v>
          </cell>
          <cell r="B151">
            <v>59.239879999999999</v>
          </cell>
          <cell r="C151">
            <v>-2.043299999999995</v>
          </cell>
          <cell r="D151">
            <v>60.765399999999993</v>
          </cell>
          <cell r="E151">
            <v>54.862270000000009</v>
          </cell>
          <cell r="F151">
            <v>54.862209999999976</v>
          </cell>
          <cell r="G151">
            <v>97.678590000000014</v>
          </cell>
          <cell r="H151">
            <v>-0.68365000000000009</v>
          </cell>
          <cell r="I151">
            <v>9.8975500000000238</v>
          </cell>
          <cell r="J151">
            <v>141.92207999999999</v>
          </cell>
          <cell r="K151">
            <v>59.584860000000049</v>
          </cell>
          <cell r="L151">
            <v>202.28039000000001</v>
          </cell>
          <cell r="M151">
            <v>-48.017200000000116</v>
          </cell>
        </row>
        <row r="152">
          <cell r="A152" t="str">
            <v>Telemig31138333</v>
          </cell>
          <cell r="B152">
            <v>59.239879999999999</v>
          </cell>
          <cell r="C152">
            <v>-2.043299999999995</v>
          </cell>
          <cell r="D152">
            <v>60.765399999999993</v>
          </cell>
          <cell r="E152">
            <v>54.862270000000009</v>
          </cell>
          <cell r="F152">
            <v>54.862209999999976</v>
          </cell>
          <cell r="G152">
            <v>97.678590000000014</v>
          </cell>
          <cell r="H152">
            <v>-0.68365000000000009</v>
          </cell>
          <cell r="I152">
            <v>9.8975500000000238</v>
          </cell>
          <cell r="J152">
            <v>141.92207999999999</v>
          </cell>
          <cell r="K152">
            <v>59.584860000000049</v>
          </cell>
          <cell r="L152">
            <v>202.28039000000001</v>
          </cell>
          <cell r="M152">
            <v>-48.017200000000116</v>
          </cell>
        </row>
        <row r="153">
          <cell r="A153" t="str">
            <v>Telemig31138340</v>
          </cell>
          <cell r="B153">
            <v>128.76367999999999</v>
          </cell>
          <cell r="C153">
            <v>102.14176</v>
          </cell>
          <cell r="D153">
            <v>112.18594000000002</v>
          </cell>
          <cell r="E153">
            <v>96.943510000000003</v>
          </cell>
          <cell r="F153">
            <v>117.76846999999998</v>
          </cell>
          <cell r="G153">
            <v>20.741430000000037</v>
          </cell>
          <cell r="H153">
            <v>4.6649999999999636</v>
          </cell>
          <cell r="I153">
            <v>19.044489999999996</v>
          </cell>
          <cell r="J153">
            <v>35.812780000000089</v>
          </cell>
          <cell r="K153">
            <v>50.96850999999981</v>
          </cell>
          <cell r="L153">
            <v>45.821390000000065</v>
          </cell>
          <cell r="M153">
            <v>403.96148000000005</v>
          </cell>
        </row>
        <row r="154">
          <cell r="A154" t="str">
            <v>Telemig31138343</v>
          </cell>
          <cell r="B154">
            <v>128.76367999999999</v>
          </cell>
          <cell r="C154">
            <v>102.14176</v>
          </cell>
          <cell r="D154">
            <v>112.18594000000002</v>
          </cell>
          <cell r="E154">
            <v>96.943510000000003</v>
          </cell>
          <cell r="F154">
            <v>117.76846999999998</v>
          </cell>
          <cell r="G154">
            <v>20.741430000000037</v>
          </cell>
          <cell r="H154">
            <v>4.6649999999999636</v>
          </cell>
          <cell r="I154">
            <v>19.044489999999996</v>
          </cell>
          <cell r="J154">
            <v>35.812780000000089</v>
          </cell>
          <cell r="K154">
            <v>50.96850999999981</v>
          </cell>
          <cell r="L154">
            <v>45.821390000000065</v>
          </cell>
          <cell r="M154">
            <v>403.96148000000005</v>
          </cell>
        </row>
        <row r="155">
          <cell r="A155" t="str">
            <v>Telemig41111320</v>
          </cell>
          <cell r="B155">
            <v>26881.48403</v>
          </cell>
          <cell r="C155">
            <v>22840.73083</v>
          </cell>
          <cell r="D155">
            <v>28281.517499999994</v>
          </cell>
          <cell r="E155">
            <v>28256.468330000003</v>
          </cell>
          <cell r="F155">
            <v>28439.507699999987</v>
          </cell>
          <cell r="G155">
            <v>27851.138410000014</v>
          </cell>
          <cell r="H155">
            <v>23668.191699999996</v>
          </cell>
          <cell r="I155">
            <v>25839.790600000008</v>
          </cell>
          <cell r="J155">
            <v>29047.124799999991</v>
          </cell>
          <cell r="K155">
            <v>23546.655600000027</v>
          </cell>
          <cell r="L155">
            <v>20705.077600000019</v>
          </cell>
          <cell r="M155">
            <v>24641.428699999989</v>
          </cell>
        </row>
        <row r="156">
          <cell r="A156" t="str">
            <v>Telemig41111323</v>
          </cell>
          <cell r="B156">
            <v>45.471119999999999</v>
          </cell>
          <cell r="C156">
            <v>39.371790000000004</v>
          </cell>
          <cell r="D156">
            <v>53.06716999999999</v>
          </cell>
          <cell r="E156">
            <v>48.172550000000001</v>
          </cell>
          <cell r="F156">
            <v>47.388589999999994</v>
          </cell>
          <cell r="G156">
            <v>53.634949999999975</v>
          </cell>
          <cell r="H156">
            <v>35.481800000000021</v>
          </cell>
          <cell r="I156">
            <v>40.172270000000026</v>
          </cell>
          <cell r="J156">
            <v>45.631889999999999</v>
          </cell>
          <cell r="K156">
            <v>31.57362999999998</v>
          </cell>
          <cell r="L156">
            <v>35.555709999999976</v>
          </cell>
          <cell r="M156">
            <v>25.37420000000003</v>
          </cell>
        </row>
        <row r="157">
          <cell r="A157" t="str">
            <v>Telemig41111324</v>
          </cell>
          <cell r="B157">
            <v>1319.03333</v>
          </cell>
          <cell r="C157">
            <v>972.17381</v>
          </cell>
          <cell r="D157">
            <v>1422.6607900000004</v>
          </cell>
          <cell r="E157">
            <v>1660.9194599999992</v>
          </cell>
          <cell r="F157">
            <v>1319.2229400000006</v>
          </cell>
          <cell r="G157">
            <v>1669.0302899999997</v>
          </cell>
          <cell r="H157">
            <v>1077.4307800000006</v>
          </cell>
          <cell r="I157">
            <v>1122.0326000000005</v>
          </cell>
          <cell r="J157">
            <v>1793.9449600000007</v>
          </cell>
          <cell r="K157">
            <v>1382.7747899999977</v>
          </cell>
          <cell r="L157">
            <v>1655.5743800000018</v>
          </cell>
          <cell r="M157">
            <v>1746.2959199999987</v>
          </cell>
        </row>
        <row r="158">
          <cell r="A158" t="str">
            <v>Telemig41111325</v>
          </cell>
          <cell r="B158">
            <v>2.8978800000000002</v>
          </cell>
          <cell r="C158">
            <v>0.47749999999999998</v>
          </cell>
          <cell r="D158">
            <v>0.23179999999999978</v>
          </cell>
          <cell r="E158">
            <v>0.11410999999999971</v>
          </cell>
          <cell r="F158">
            <v>-2.0079999999999654E-2</v>
          </cell>
          <cell r="G158">
            <v>-1.7790000000000195E-2</v>
          </cell>
          <cell r="H158">
            <v>2.8770000000000184E-2</v>
          </cell>
          <cell r="I158">
            <v>4.3779999999999486E-2</v>
          </cell>
          <cell r="J158">
            <v>3.8330000000000641E-2</v>
          </cell>
          <cell r="K158">
            <v>1.3899999999997803E-3</v>
          </cell>
          <cell r="L158">
            <v>0</v>
          </cell>
          <cell r="M158">
            <v>-2.6000000000037105E-4</v>
          </cell>
        </row>
        <row r="159">
          <cell r="A159" t="str">
            <v>Telemig41111330</v>
          </cell>
          <cell r="B159">
            <v>168.78201999999999</v>
          </cell>
          <cell r="C159">
            <v>114.14269000000002</v>
          </cell>
          <cell r="D159">
            <v>143.13655</v>
          </cell>
          <cell r="E159">
            <v>154.00855999999993</v>
          </cell>
          <cell r="F159">
            <v>113.44412</v>
          </cell>
          <cell r="G159">
            <v>147.70925</v>
          </cell>
          <cell r="H159">
            <v>2783.6386199999997</v>
          </cell>
          <cell r="I159">
            <v>4728.1692800000001</v>
          </cell>
          <cell r="J159">
            <v>5600.6498700000011</v>
          </cell>
          <cell r="K159">
            <v>4947.0679299999974</v>
          </cell>
          <cell r="L159">
            <v>3807.8387500000026</v>
          </cell>
          <cell r="M159">
            <v>4516.1555099999969</v>
          </cell>
        </row>
        <row r="160">
          <cell r="A160" t="str">
            <v>Telemig41111333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1.95004</v>
          </cell>
          <cell r="I160">
            <v>4.2583800000000007</v>
          </cell>
          <cell r="J160">
            <v>4.9359199999999994</v>
          </cell>
          <cell r="K160">
            <v>3.8451199999999996</v>
          </cell>
          <cell r="L160">
            <v>3.435789999999999</v>
          </cell>
          <cell r="M160">
            <v>1.7779700000000034</v>
          </cell>
        </row>
        <row r="161">
          <cell r="A161" t="str">
            <v>Telemig41111334</v>
          </cell>
          <cell r="B161">
            <v>26.22073</v>
          </cell>
          <cell r="C161">
            <v>27.268490000000003</v>
          </cell>
          <cell r="D161">
            <v>21.472549999999998</v>
          </cell>
          <cell r="E161">
            <v>20.678440000000009</v>
          </cell>
          <cell r="F161">
            <v>22.383769999999984</v>
          </cell>
          <cell r="G161">
            <v>20.290780000000012</v>
          </cell>
          <cell r="H161">
            <v>-0.33320000000000505</v>
          </cell>
          <cell r="I161">
            <v>-1.4557399999999916</v>
          </cell>
          <cell r="J161">
            <v>2.0000000000095497E-3</v>
          </cell>
          <cell r="K161">
            <v>9.9379999999996471E-2</v>
          </cell>
          <cell r="L161">
            <v>-5.4300000000182536E-3</v>
          </cell>
          <cell r="M161">
            <v>239.94698000000002</v>
          </cell>
        </row>
        <row r="162">
          <cell r="A162" t="str">
            <v>Telemig41111335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3.8628100000000001</v>
          </cell>
          <cell r="I162">
            <v>4.7277500000000003</v>
          </cell>
          <cell r="J162">
            <v>2.7786799999999996</v>
          </cell>
          <cell r="K162">
            <v>0.12193000000000076</v>
          </cell>
          <cell r="L162">
            <v>9.5999999999918373E-4</v>
          </cell>
          <cell r="M162">
            <v>0</v>
          </cell>
        </row>
        <row r="163">
          <cell r="A163" t="str">
            <v>Telepara31138100</v>
          </cell>
          <cell r="B163">
            <v>1597.00818</v>
          </cell>
          <cell r="C163">
            <v>1819.3386199999998</v>
          </cell>
          <cell r="D163">
            <v>848.60716000000002</v>
          </cell>
          <cell r="E163">
            <v>2144.6113600000008</v>
          </cell>
          <cell r="F163">
            <v>1540.7982299999994</v>
          </cell>
          <cell r="G163">
            <v>2350.327510000001</v>
          </cell>
          <cell r="H163">
            <v>2025.0237799999995</v>
          </cell>
          <cell r="I163">
            <v>2149.2314200000001</v>
          </cell>
          <cell r="J163">
            <v>2500.4697699999997</v>
          </cell>
          <cell r="K163">
            <v>2348.9011199999986</v>
          </cell>
          <cell r="L163">
            <v>3101.0640500000009</v>
          </cell>
          <cell r="M163">
            <v>-1164.7950000000001</v>
          </cell>
        </row>
        <row r="164">
          <cell r="A164" t="str">
            <v>Telepara31138110</v>
          </cell>
          <cell r="B164">
            <v>1119.9956399999999</v>
          </cell>
          <cell r="C164">
            <v>1370.7974299999998</v>
          </cell>
          <cell r="D164">
            <v>148.8718800000006</v>
          </cell>
          <cell r="E164">
            <v>1616.4972600000001</v>
          </cell>
          <cell r="F164">
            <v>1053.0104099999999</v>
          </cell>
          <cell r="G164">
            <v>1760.7890699999998</v>
          </cell>
          <cell r="H164">
            <v>1414.1893799999998</v>
          </cell>
          <cell r="I164">
            <v>1535.2829699999984</v>
          </cell>
          <cell r="J164">
            <v>2397.6032500000001</v>
          </cell>
          <cell r="K164">
            <v>2095.3211900000024</v>
          </cell>
          <cell r="L164">
            <v>2920.4313600000005</v>
          </cell>
          <cell r="M164">
            <v>-1335.6670400000003</v>
          </cell>
        </row>
        <row r="165">
          <cell r="A165" t="str">
            <v>Telepara31138113</v>
          </cell>
          <cell r="B165">
            <v>1119.9956399999999</v>
          </cell>
          <cell r="C165">
            <v>1370.7974299999998</v>
          </cell>
          <cell r="D165">
            <v>148.8718800000006</v>
          </cell>
          <cell r="E165">
            <v>1616.4972600000001</v>
          </cell>
          <cell r="F165">
            <v>1053.0104099999999</v>
          </cell>
          <cell r="G165">
            <v>1760.7890699999998</v>
          </cell>
          <cell r="H165">
            <v>1414.1893799999998</v>
          </cell>
          <cell r="I165">
            <v>1535.2829699999984</v>
          </cell>
          <cell r="J165">
            <v>2397.6032500000001</v>
          </cell>
          <cell r="K165">
            <v>2095.3211900000024</v>
          </cell>
          <cell r="L165">
            <v>2920.4313600000005</v>
          </cell>
          <cell r="M165">
            <v>-1335.6670400000003</v>
          </cell>
        </row>
        <row r="166">
          <cell r="A166" t="str">
            <v>Telepara31138120</v>
          </cell>
          <cell r="B166">
            <v>6.0071099999999999</v>
          </cell>
          <cell r="C166">
            <v>4.87995</v>
          </cell>
          <cell r="D166">
            <v>9.9028100000000006</v>
          </cell>
          <cell r="E166">
            <v>4.4121699999999997</v>
          </cell>
          <cell r="F166">
            <v>4.8556400000000011</v>
          </cell>
          <cell r="G166">
            <v>5.3673600000000015</v>
          </cell>
          <cell r="H166">
            <v>4.5455800000000011</v>
          </cell>
          <cell r="I166">
            <v>4.6596899999999906</v>
          </cell>
          <cell r="J166">
            <v>-6.3095399999999984</v>
          </cell>
          <cell r="K166">
            <v>2.2598800000000026</v>
          </cell>
          <cell r="L166">
            <v>2.3781999999999996</v>
          </cell>
          <cell r="M166">
            <v>1.2168100000000024</v>
          </cell>
        </row>
        <row r="167">
          <cell r="A167" t="str">
            <v>Telepara31138122</v>
          </cell>
          <cell r="B167">
            <v>5.8071200000000003</v>
          </cell>
          <cell r="C167">
            <v>0.6494099999999996</v>
          </cell>
          <cell r="D167">
            <v>1.3104499999999994</v>
          </cell>
          <cell r="E167">
            <v>0.80255000000000098</v>
          </cell>
          <cell r="F167">
            <v>0.7749499999999987</v>
          </cell>
          <cell r="G167">
            <v>0.66827000000000147</v>
          </cell>
          <cell r="H167">
            <v>0.70138999999999818</v>
          </cell>
          <cell r="I167">
            <v>0.81350000000000122</v>
          </cell>
          <cell r="J167">
            <v>-0.8694399999999991</v>
          </cell>
          <cell r="K167">
            <v>0.25658999999999921</v>
          </cell>
          <cell r="L167">
            <v>0.40786999999999907</v>
          </cell>
          <cell r="M167">
            <v>-0.1699199999999994</v>
          </cell>
        </row>
        <row r="168">
          <cell r="A168" t="str">
            <v>Telepara31138123</v>
          </cell>
          <cell r="B168">
            <v>0.19999</v>
          </cell>
          <cell r="C168">
            <v>4.2305400000000004</v>
          </cell>
          <cell r="D168">
            <v>8.5923599999999993</v>
          </cell>
          <cell r="E168">
            <v>3.6096199999999996</v>
          </cell>
          <cell r="F168">
            <v>4.0806900000000006</v>
          </cell>
          <cell r="G168">
            <v>4.6990900000000018</v>
          </cell>
          <cell r="H168">
            <v>3.8441899999999976</v>
          </cell>
          <cell r="I168">
            <v>3.8461899999999964</v>
          </cell>
          <cell r="J168">
            <v>-5.4400999999999975</v>
          </cell>
          <cell r="K168">
            <v>2.0032900000000033</v>
          </cell>
          <cell r="L168">
            <v>1.970329999999997</v>
          </cell>
          <cell r="M168">
            <v>1.38673</v>
          </cell>
        </row>
        <row r="169">
          <cell r="A169" t="str">
            <v>Telepara31138130</v>
          </cell>
          <cell r="B169">
            <v>471.00542999999999</v>
          </cell>
          <cell r="C169">
            <v>443.66124000000008</v>
          </cell>
          <cell r="D169">
            <v>689.83246999999983</v>
          </cell>
          <cell r="E169">
            <v>523.70192999999972</v>
          </cell>
          <cell r="F169">
            <v>482.93218000000024</v>
          </cell>
          <cell r="G169">
            <v>584.17108000000007</v>
          </cell>
          <cell r="H169">
            <v>606.28881999999976</v>
          </cell>
          <cell r="I169">
            <v>609.28876000000037</v>
          </cell>
          <cell r="J169">
            <v>109.17605999999978</v>
          </cell>
          <cell r="K169">
            <v>251.32004999999936</v>
          </cell>
          <cell r="L169">
            <v>178.25449000000026</v>
          </cell>
          <cell r="M169">
            <v>169.65523000000121</v>
          </cell>
        </row>
        <row r="170">
          <cell r="A170" t="str">
            <v>Telepara31138133</v>
          </cell>
          <cell r="B170">
            <v>471.00542999999999</v>
          </cell>
          <cell r="C170">
            <v>443.66124000000008</v>
          </cell>
          <cell r="D170">
            <v>689.83246999999983</v>
          </cell>
          <cell r="E170">
            <v>523.70192999999972</v>
          </cell>
          <cell r="F170">
            <v>482.93218000000024</v>
          </cell>
          <cell r="G170">
            <v>584.17108000000007</v>
          </cell>
          <cell r="H170">
            <v>606.28881999999976</v>
          </cell>
          <cell r="I170">
            <v>609.28876000000037</v>
          </cell>
          <cell r="J170">
            <v>109.17605999999978</v>
          </cell>
          <cell r="K170">
            <v>251.32004999999936</v>
          </cell>
          <cell r="L170">
            <v>178.25449000000026</v>
          </cell>
          <cell r="M170">
            <v>169.65523000000121</v>
          </cell>
        </row>
        <row r="171">
          <cell r="A171" t="str">
            <v>Telepara31138300</v>
          </cell>
          <cell r="B171">
            <v>873.10731999999996</v>
          </cell>
          <cell r="C171">
            <v>761.80455000000018</v>
          </cell>
          <cell r="D171">
            <v>761.80454999999961</v>
          </cell>
          <cell r="E171">
            <v>917.47092000000021</v>
          </cell>
          <cell r="F171">
            <v>826.36608999999999</v>
          </cell>
          <cell r="G171">
            <v>956.4992400000001</v>
          </cell>
          <cell r="H171">
            <v>1071.0134800000005</v>
          </cell>
          <cell r="I171">
            <v>1056.056779999999</v>
          </cell>
          <cell r="J171">
            <v>1124.8479100000004</v>
          </cell>
          <cell r="K171">
            <v>524.45887000000039</v>
          </cell>
          <cell r="L171">
            <v>1607.6453500000007</v>
          </cell>
          <cell r="M171">
            <v>959.33302999999796</v>
          </cell>
        </row>
        <row r="172">
          <cell r="A172" t="str">
            <v>Telepara31138310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808.05994999999996</v>
          </cell>
          <cell r="K172">
            <v>-805.38506999999993</v>
          </cell>
          <cell r="L172">
            <v>2.8593400000000004</v>
          </cell>
          <cell r="M172">
            <v>-2.4389600000000002</v>
          </cell>
        </row>
        <row r="173">
          <cell r="A173" t="str">
            <v>Telepara31138312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797.9270600000001</v>
          </cell>
          <cell r="K173">
            <v>-797.9270600000001</v>
          </cell>
          <cell r="L173">
            <v>0</v>
          </cell>
          <cell r="M173">
            <v>0</v>
          </cell>
        </row>
        <row r="174">
          <cell r="A174" t="str">
            <v>Telepara31138313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10.13289</v>
          </cell>
          <cell r="K174">
            <v>-7.4580099999999998</v>
          </cell>
          <cell r="L174">
            <v>2.8593400000000004</v>
          </cell>
          <cell r="M174">
            <v>-2.4389600000000002</v>
          </cell>
        </row>
        <row r="175">
          <cell r="A175" t="str">
            <v>Telepara31138320</v>
          </cell>
          <cell r="B175">
            <v>649.63658999999996</v>
          </cell>
          <cell r="C175">
            <v>587.65974000000017</v>
          </cell>
          <cell r="D175">
            <v>587.65973999999983</v>
          </cell>
          <cell r="E175">
            <v>705.57845999999995</v>
          </cell>
          <cell r="F175">
            <v>634.98439000000008</v>
          </cell>
          <cell r="G175">
            <v>728.10424000000012</v>
          </cell>
          <cell r="H175">
            <v>739.51366000000053</v>
          </cell>
          <cell r="I175">
            <v>720.55695999999989</v>
          </cell>
          <cell r="J175">
            <v>202.52575999999954</v>
          </cell>
          <cell r="K175">
            <v>1268.3446900000008</v>
          </cell>
          <cell r="L175">
            <v>1652.7554800000007</v>
          </cell>
          <cell r="M175">
            <v>888.43334999999934</v>
          </cell>
        </row>
        <row r="176">
          <cell r="A176" t="str">
            <v>Telepara31138322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330.11601000000002</v>
          </cell>
          <cell r="K176">
            <v>-330.11601000000002</v>
          </cell>
          <cell r="L176">
            <v>0</v>
          </cell>
          <cell r="M176">
            <v>0</v>
          </cell>
        </row>
        <row r="177">
          <cell r="A177" t="str">
            <v>Telepara31138323</v>
          </cell>
          <cell r="B177">
            <v>649.63658999999996</v>
          </cell>
          <cell r="C177">
            <v>587.65974000000017</v>
          </cell>
          <cell r="D177">
            <v>587.65973999999983</v>
          </cell>
          <cell r="E177">
            <v>705.57845999999995</v>
          </cell>
          <cell r="F177">
            <v>634.98439000000008</v>
          </cell>
          <cell r="G177">
            <v>728.10424000000012</v>
          </cell>
          <cell r="H177">
            <v>739.51366000000053</v>
          </cell>
          <cell r="I177">
            <v>720.55695999999989</v>
          </cell>
          <cell r="J177">
            <v>-127.5902500000002</v>
          </cell>
          <cell r="K177">
            <v>1598.4607000000005</v>
          </cell>
          <cell r="L177">
            <v>1652.7554800000007</v>
          </cell>
          <cell r="M177">
            <v>888.43334999999934</v>
          </cell>
        </row>
        <row r="178">
          <cell r="A178" t="str">
            <v>Telepara31138330</v>
          </cell>
          <cell r="B178">
            <v>223.47073</v>
          </cell>
          <cell r="C178">
            <v>174.14480999999995</v>
          </cell>
          <cell r="D178">
            <v>174.14481000000006</v>
          </cell>
          <cell r="E178">
            <v>211.89246000000003</v>
          </cell>
          <cell r="F178">
            <v>191.38169999999991</v>
          </cell>
          <cell r="G178">
            <v>228.39500000000001</v>
          </cell>
          <cell r="H178">
            <v>331.49982000000023</v>
          </cell>
          <cell r="I178">
            <v>335.49981999999977</v>
          </cell>
          <cell r="J178">
            <v>-162.36193000000003</v>
          </cell>
          <cell r="K178">
            <v>337.27539000000024</v>
          </cell>
          <cell r="L178">
            <v>-48.875960000000305</v>
          </cell>
          <cell r="M178">
            <v>74.111840000000029</v>
          </cell>
        </row>
        <row r="179">
          <cell r="A179" t="str">
            <v>Telepara31138333</v>
          </cell>
          <cell r="B179">
            <v>223.47073</v>
          </cell>
          <cell r="C179">
            <v>174.14480999999995</v>
          </cell>
          <cell r="D179">
            <v>174.14481000000006</v>
          </cell>
          <cell r="E179">
            <v>211.89246000000003</v>
          </cell>
          <cell r="F179">
            <v>191.38169999999991</v>
          </cell>
          <cell r="G179">
            <v>228.39500000000001</v>
          </cell>
          <cell r="H179">
            <v>331.49982000000023</v>
          </cell>
          <cell r="I179">
            <v>335.49981999999977</v>
          </cell>
          <cell r="J179">
            <v>-162.36193000000003</v>
          </cell>
          <cell r="K179">
            <v>337.27539000000024</v>
          </cell>
          <cell r="L179">
            <v>-48.875960000000305</v>
          </cell>
          <cell r="M179">
            <v>74.111840000000029</v>
          </cell>
        </row>
        <row r="180">
          <cell r="A180" t="str">
            <v>Telepara31138340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276.62412999999998</v>
          </cell>
          <cell r="K180">
            <v>-275.77614</v>
          </cell>
          <cell r="L180">
            <v>0.90649000000000002</v>
          </cell>
          <cell r="M180">
            <v>-0.77320000000000011</v>
          </cell>
        </row>
        <row r="181">
          <cell r="A181" t="str">
            <v>Telepara31138342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273.41176000000002</v>
          </cell>
          <cell r="K181">
            <v>-273.41176000000002</v>
          </cell>
          <cell r="L181">
            <v>0</v>
          </cell>
          <cell r="M181">
            <v>0</v>
          </cell>
        </row>
        <row r="182">
          <cell r="A182" t="str">
            <v>Telepara31138343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3.2123699999999999</v>
          </cell>
          <cell r="K182">
            <v>-2.3643799999999997</v>
          </cell>
          <cell r="L182">
            <v>0.90649000000000002</v>
          </cell>
          <cell r="M182">
            <v>-0.77320000000000011</v>
          </cell>
        </row>
        <row r="183">
          <cell r="A183" t="str">
            <v>Telepara31144300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1100.0313200000001</v>
          </cell>
          <cell r="M183">
            <v>70.326440000000048</v>
          </cell>
        </row>
        <row r="184">
          <cell r="A184" t="str">
            <v>Telepara41111320</v>
          </cell>
          <cell r="B184">
            <v>2969.9866099999999</v>
          </cell>
          <cell r="C184">
            <v>2494.18667</v>
          </cell>
          <cell r="D184">
            <v>2818.95921</v>
          </cell>
          <cell r="E184">
            <v>2918.6605099999997</v>
          </cell>
          <cell r="F184">
            <v>2589.7680799999998</v>
          </cell>
          <cell r="G184">
            <v>3057.2183499999992</v>
          </cell>
          <cell r="H184">
            <v>2774.4786800000002</v>
          </cell>
          <cell r="I184">
            <v>2492.2736000000004</v>
          </cell>
          <cell r="J184">
            <v>4167.9975000000013</v>
          </cell>
          <cell r="K184">
            <v>2476.0928200000017</v>
          </cell>
          <cell r="L184">
            <v>2256.9913899999992</v>
          </cell>
          <cell r="M184">
            <v>2190.2088000000003</v>
          </cell>
        </row>
        <row r="185">
          <cell r="A185" t="str">
            <v>Telepara41111330</v>
          </cell>
          <cell r="B185">
            <v>-1.74E-3</v>
          </cell>
          <cell r="C185">
            <v>0</v>
          </cell>
          <cell r="D185">
            <v>131.10375999999999</v>
          </cell>
          <cell r="E185">
            <v>189.07990999999998</v>
          </cell>
          <cell r="F185">
            <v>104.34698000000003</v>
          </cell>
          <cell r="G185">
            <v>106.56948</v>
          </cell>
          <cell r="H185">
            <v>679.37148000000013</v>
          </cell>
          <cell r="I185">
            <v>1492.2145499999999</v>
          </cell>
          <cell r="J185">
            <v>2290.5415099999996</v>
          </cell>
          <cell r="K185">
            <v>1023.1822200000006</v>
          </cell>
          <cell r="L185">
            <v>1291.5622399999993</v>
          </cell>
          <cell r="M185">
            <v>1374.0863200000013</v>
          </cell>
        </row>
        <row r="186">
          <cell r="A186" t="str">
            <v>Telepara41111334</v>
          </cell>
          <cell r="B186">
            <v>0</v>
          </cell>
          <cell r="C186">
            <v>0</v>
          </cell>
          <cell r="D186">
            <v>131.10736</v>
          </cell>
          <cell r="E186">
            <v>189.07456999999997</v>
          </cell>
          <cell r="F186">
            <v>104.36221000000006</v>
          </cell>
          <cell r="G186">
            <v>106.57468999999998</v>
          </cell>
          <cell r="H186">
            <v>2.3204500000000507</v>
          </cell>
          <cell r="I186">
            <v>213.82422999999994</v>
          </cell>
          <cell r="J186">
            <v>145.85325</v>
          </cell>
          <cell r="K186">
            <v>80.431910000000016</v>
          </cell>
          <cell r="L186">
            <v>105.3042999999999</v>
          </cell>
          <cell r="M186">
            <v>129.06671000000006</v>
          </cell>
        </row>
        <row r="187">
          <cell r="A187" t="str">
            <v>Telepisa31138100</v>
          </cell>
          <cell r="B187">
            <v>665.54535999999996</v>
          </cell>
          <cell r="C187">
            <v>556.33695</v>
          </cell>
          <cell r="D187">
            <v>444.20136000000002</v>
          </cell>
          <cell r="E187">
            <v>1262.0036700000001</v>
          </cell>
          <cell r="F187">
            <v>595.57682999999997</v>
          </cell>
          <cell r="G187">
            <v>861.21612999999979</v>
          </cell>
          <cell r="H187">
            <v>630.10664000000088</v>
          </cell>
          <cell r="I187">
            <v>1229.436349999999</v>
          </cell>
          <cell r="J187">
            <v>939.16640000000098</v>
          </cell>
          <cell r="K187">
            <v>1051.2347099999988</v>
          </cell>
          <cell r="L187">
            <v>1102.1029500000004</v>
          </cell>
          <cell r="M187">
            <v>1410.4344899999996</v>
          </cell>
        </row>
        <row r="188">
          <cell r="A188" t="str">
            <v>Telepisa31138110</v>
          </cell>
          <cell r="B188">
            <v>665.54535999999996</v>
          </cell>
          <cell r="C188">
            <v>530.34243000000004</v>
          </cell>
          <cell r="D188">
            <v>416.70904000000019</v>
          </cell>
          <cell r="E188">
            <v>1230.9168299999999</v>
          </cell>
          <cell r="F188">
            <v>556.78721999999971</v>
          </cell>
          <cell r="G188">
            <v>846.91198000000077</v>
          </cell>
          <cell r="H188">
            <v>507.92101999999977</v>
          </cell>
          <cell r="I188">
            <v>1195.9073799999996</v>
          </cell>
          <cell r="J188">
            <v>925.95640000000003</v>
          </cell>
          <cell r="K188">
            <v>1006.9625</v>
          </cell>
          <cell r="L188">
            <v>913.67348999999922</v>
          </cell>
          <cell r="M188">
            <v>1319.7949900000003</v>
          </cell>
        </row>
        <row r="189">
          <cell r="A189" t="str">
            <v>Telepisa31138113</v>
          </cell>
          <cell r="B189">
            <v>665.54535999999996</v>
          </cell>
          <cell r="C189">
            <v>530.34243000000004</v>
          </cell>
          <cell r="D189">
            <v>416.70904000000019</v>
          </cell>
          <cell r="E189">
            <v>1230.9168299999999</v>
          </cell>
          <cell r="F189">
            <v>556.78721999999971</v>
          </cell>
          <cell r="G189">
            <v>846.91198000000077</v>
          </cell>
          <cell r="H189">
            <v>507.92101999999977</v>
          </cell>
          <cell r="I189">
            <v>1195.9073799999996</v>
          </cell>
          <cell r="J189">
            <v>925.95640000000003</v>
          </cell>
          <cell r="K189">
            <v>1006.9625</v>
          </cell>
          <cell r="L189">
            <v>913.67348999999922</v>
          </cell>
          <cell r="M189">
            <v>1319.7949900000003</v>
          </cell>
        </row>
        <row r="190">
          <cell r="A190" t="str">
            <v>Telepisa31138120</v>
          </cell>
          <cell r="B190">
            <v>0</v>
          </cell>
          <cell r="C190">
            <v>1.9063399999999999</v>
          </cell>
          <cell r="D190">
            <v>0.86165999999999987</v>
          </cell>
          <cell r="E190">
            <v>2.0750400000000004</v>
          </cell>
          <cell r="F190">
            <v>2.1954199999999995</v>
          </cell>
          <cell r="G190">
            <v>1.6192900000000003</v>
          </cell>
          <cell r="H190">
            <v>2.22316</v>
          </cell>
          <cell r="I190">
            <v>2.5282100000000014</v>
          </cell>
          <cell r="J190">
            <v>0</v>
          </cell>
          <cell r="K190">
            <v>20.341290000000001</v>
          </cell>
          <cell r="L190">
            <v>-3.6611300000000035</v>
          </cell>
          <cell r="M190">
            <v>10.607029999999998</v>
          </cell>
        </row>
        <row r="191">
          <cell r="A191" t="str">
            <v>Telepisa31138123</v>
          </cell>
          <cell r="B191">
            <v>0</v>
          </cell>
          <cell r="C191">
            <v>1.9063399999999999</v>
          </cell>
          <cell r="D191">
            <v>0.86165999999999987</v>
          </cell>
          <cell r="E191">
            <v>2.0750400000000004</v>
          </cell>
          <cell r="F191">
            <v>2.1954199999999995</v>
          </cell>
          <cell r="G191">
            <v>1.6192900000000003</v>
          </cell>
          <cell r="H191">
            <v>2.22316</v>
          </cell>
          <cell r="I191">
            <v>2.5282100000000014</v>
          </cell>
          <cell r="J191">
            <v>0</v>
          </cell>
          <cell r="K191">
            <v>20.341290000000001</v>
          </cell>
          <cell r="L191">
            <v>-3.6611300000000035</v>
          </cell>
          <cell r="M191">
            <v>10.607029999999998</v>
          </cell>
        </row>
        <row r="192">
          <cell r="A192" t="str">
            <v>Telepisa31138130</v>
          </cell>
          <cell r="B192">
            <v>0</v>
          </cell>
          <cell r="C192">
            <v>24.088180000000001</v>
          </cell>
          <cell r="D192">
            <v>26.630659999999992</v>
          </cell>
          <cell r="E192">
            <v>29.011800000000001</v>
          </cell>
          <cell r="F192">
            <v>36.594190000000012</v>
          </cell>
          <cell r="G192">
            <v>12.68486</v>
          </cell>
          <cell r="H192">
            <v>119.96245999999999</v>
          </cell>
          <cell r="I192">
            <v>31.000759999999957</v>
          </cell>
          <cell r="J192">
            <v>13.21</v>
          </cell>
          <cell r="K192">
            <v>23.930920000000015</v>
          </cell>
          <cell r="L192">
            <v>192.09058999999996</v>
          </cell>
          <cell r="M192">
            <v>80.032470000000046</v>
          </cell>
        </row>
        <row r="193">
          <cell r="A193" t="str">
            <v>Telepisa31138133</v>
          </cell>
          <cell r="B193">
            <v>0</v>
          </cell>
          <cell r="C193">
            <v>24.088180000000001</v>
          </cell>
          <cell r="D193">
            <v>26.630659999999992</v>
          </cell>
          <cell r="E193">
            <v>29.011800000000001</v>
          </cell>
          <cell r="F193">
            <v>36.594190000000012</v>
          </cell>
          <cell r="G193">
            <v>12.68486</v>
          </cell>
          <cell r="H193">
            <v>119.96245999999999</v>
          </cell>
          <cell r="I193">
            <v>31.000759999999957</v>
          </cell>
          <cell r="J193">
            <v>13.21</v>
          </cell>
          <cell r="K193">
            <v>23.930920000000015</v>
          </cell>
          <cell r="L193">
            <v>192.09058999999996</v>
          </cell>
          <cell r="M193">
            <v>80.032470000000046</v>
          </cell>
        </row>
        <row r="194">
          <cell r="A194" t="str">
            <v>Telepisa31138300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1266.8173999999999</v>
          </cell>
          <cell r="K194">
            <v>-531.98460999999986</v>
          </cell>
          <cell r="L194">
            <v>5.1000000000000227</v>
          </cell>
          <cell r="M194">
            <v>347.07883000000015</v>
          </cell>
        </row>
        <row r="195">
          <cell r="A195" t="str">
            <v>Telepisa31138310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434.07514000000003</v>
          </cell>
          <cell r="K195">
            <v>-431.15805000000006</v>
          </cell>
          <cell r="L195">
            <v>0</v>
          </cell>
          <cell r="M195">
            <v>0</v>
          </cell>
        </row>
        <row r="196">
          <cell r="A196" t="str">
            <v>Telepisa31138313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434.07514000000003</v>
          </cell>
          <cell r="K196">
            <v>-431.15805000000006</v>
          </cell>
          <cell r="L196">
            <v>0</v>
          </cell>
          <cell r="M196">
            <v>0</v>
          </cell>
        </row>
        <row r="197">
          <cell r="A197" t="str">
            <v>Telepisa31138320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676.2183</v>
          </cell>
          <cell r="K197">
            <v>39.048729999999978</v>
          </cell>
          <cell r="L197">
            <v>0</v>
          </cell>
          <cell r="M197">
            <v>332.99480999999992</v>
          </cell>
        </row>
        <row r="198">
          <cell r="A198" t="str">
            <v>Telepisa31138323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676.2183</v>
          </cell>
          <cell r="K198">
            <v>39.048729999999978</v>
          </cell>
          <cell r="L198">
            <v>0</v>
          </cell>
          <cell r="M198">
            <v>332.99480999999992</v>
          </cell>
        </row>
        <row r="199">
          <cell r="A199" t="str">
            <v>Telepisa31138330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7.3883199999999993</v>
          </cell>
          <cell r="K199">
            <v>0.27556000000000047</v>
          </cell>
          <cell r="L199">
            <v>5.0999999999999996</v>
          </cell>
          <cell r="M199">
            <v>14.084020000000004</v>
          </cell>
        </row>
        <row r="200">
          <cell r="A200" t="str">
            <v>Telepisa31138333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7.3883199999999993</v>
          </cell>
          <cell r="K200">
            <v>0.27556000000000047</v>
          </cell>
          <cell r="L200">
            <v>5.0999999999999996</v>
          </cell>
          <cell r="M200">
            <v>14.084020000000004</v>
          </cell>
        </row>
        <row r="201">
          <cell r="A201" t="str">
            <v>Telepisa31138340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149.13564000000002</v>
          </cell>
          <cell r="K201">
            <v>-140.15085000000002</v>
          </cell>
          <cell r="L201">
            <v>0</v>
          </cell>
          <cell r="M201">
            <v>0</v>
          </cell>
        </row>
        <row r="202">
          <cell r="A202" t="str">
            <v>Telepisa31138343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149.13564000000002</v>
          </cell>
          <cell r="K202">
            <v>-140.15085000000002</v>
          </cell>
          <cell r="L202">
            <v>0</v>
          </cell>
          <cell r="M202">
            <v>0</v>
          </cell>
        </row>
        <row r="203">
          <cell r="A203" t="str">
            <v>Telepisa31144300</v>
          </cell>
          <cell r="B203">
            <v>242.43836999999999</v>
          </cell>
          <cell r="C203">
            <v>238.6464</v>
          </cell>
          <cell r="D203">
            <v>238.64640000000003</v>
          </cell>
          <cell r="E203">
            <v>241.84019999999998</v>
          </cell>
          <cell r="F203">
            <v>239.19391000000007</v>
          </cell>
          <cell r="G203">
            <v>239.19390999999996</v>
          </cell>
          <cell r="H203">
            <v>242.69488000000001</v>
          </cell>
          <cell r="I203">
            <v>242.84599000000003</v>
          </cell>
          <cell r="J203">
            <v>244.15364000000022</v>
          </cell>
          <cell r="K203">
            <v>231.11616999999978</v>
          </cell>
          <cell r="L203">
            <v>243.10822999999982</v>
          </cell>
          <cell r="M203">
            <v>239.67810999999983</v>
          </cell>
        </row>
        <row r="204">
          <cell r="A204" t="str">
            <v>Telepisa41111320</v>
          </cell>
          <cell r="B204">
            <v>292.64888999999999</v>
          </cell>
          <cell r="C204">
            <v>84.01389000000006</v>
          </cell>
          <cell r="D204">
            <v>2429.2405199999998</v>
          </cell>
          <cell r="E204">
            <v>862.4961900000003</v>
          </cell>
          <cell r="F204">
            <v>1288.5181299999999</v>
          </cell>
          <cell r="G204">
            <v>1283.0160299999998</v>
          </cell>
          <cell r="H204">
            <v>1652.4923500000004</v>
          </cell>
          <cell r="I204">
            <v>593.27227999999832</v>
          </cell>
          <cell r="J204">
            <v>1266.9827400000013</v>
          </cell>
          <cell r="K204">
            <v>905.38803999999982</v>
          </cell>
          <cell r="L204">
            <v>697.33686999999918</v>
          </cell>
          <cell r="M204">
            <v>827.96241000000009</v>
          </cell>
        </row>
        <row r="205">
          <cell r="A205" t="str">
            <v>Telepisa41111323</v>
          </cell>
          <cell r="B205">
            <v>0</v>
          </cell>
          <cell r="C205">
            <v>2.8900000000000002E-3</v>
          </cell>
          <cell r="D205">
            <v>3.6089999999999997E-2</v>
          </cell>
          <cell r="E205">
            <v>0.67884</v>
          </cell>
          <cell r="F205">
            <v>1.0192199999999998</v>
          </cell>
          <cell r="G205">
            <v>0.51461000000000023</v>
          </cell>
          <cell r="H205">
            <v>0.20314999999999994</v>
          </cell>
          <cell r="I205">
            <v>4.4419999999999682E-2</v>
          </cell>
          <cell r="J205">
            <v>0.11061000000000032</v>
          </cell>
          <cell r="K205">
            <v>0.14484999999999992</v>
          </cell>
          <cell r="L205">
            <v>7.3780000000000179E-2</v>
          </cell>
          <cell r="M205">
            <v>0</v>
          </cell>
        </row>
        <row r="206">
          <cell r="A206" t="str">
            <v>Telepisa41111324</v>
          </cell>
          <cell r="B206">
            <v>0</v>
          </cell>
          <cell r="C206">
            <v>0</v>
          </cell>
          <cell r="D206">
            <v>14.675469999999999</v>
          </cell>
          <cell r="E206">
            <v>0.61560000000000059</v>
          </cell>
          <cell r="F206">
            <v>10.302490000000001</v>
          </cell>
          <cell r="G206">
            <v>5.9267899999999969</v>
          </cell>
          <cell r="H206">
            <v>7.8314100000000018</v>
          </cell>
          <cell r="I206">
            <v>7.478270000000002</v>
          </cell>
          <cell r="J206">
            <v>8.6471799999999988</v>
          </cell>
          <cell r="K206">
            <v>8.0464899999999986</v>
          </cell>
          <cell r="L206">
            <v>7.2334099999999992</v>
          </cell>
          <cell r="M206">
            <v>8.9309499999999957</v>
          </cell>
        </row>
        <row r="207">
          <cell r="A207" t="str">
            <v>Telepisa41111325</v>
          </cell>
          <cell r="B207">
            <v>0</v>
          </cell>
          <cell r="C207">
            <v>0</v>
          </cell>
          <cell r="D207">
            <v>3.7628499999999998</v>
          </cell>
          <cell r="E207">
            <v>0.98144000000000053</v>
          </cell>
          <cell r="F207">
            <v>1.5948399999999996</v>
          </cell>
          <cell r="G207">
            <v>0.98144000000000009</v>
          </cell>
          <cell r="H207">
            <v>0.98144000000000098</v>
          </cell>
          <cell r="I207">
            <v>0.9814399999999992</v>
          </cell>
          <cell r="J207">
            <v>0.85875999999999841</v>
          </cell>
          <cell r="K207">
            <v>0.85876000000000019</v>
          </cell>
          <cell r="L207">
            <v>0.85876000000000019</v>
          </cell>
          <cell r="M207">
            <v>0.73608000000000118</v>
          </cell>
        </row>
        <row r="208">
          <cell r="A208" t="str">
            <v>Telepisa41111330</v>
          </cell>
          <cell r="B208">
            <v>1016.75878</v>
          </cell>
          <cell r="C208">
            <v>947.21611999999993</v>
          </cell>
          <cell r="D208">
            <v>-1963.9748999999999</v>
          </cell>
          <cell r="E208">
            <v>0</v>
          </cell>
          <cell r="F208">
            <v>0</v>
          </cell>
          <cell r="G208">
            <v>0</v>
          </cell>
          <cell r="H208">
            <v>145.34994</v>
          </cell>
          <cell r="I208">
            <v>802.10162000000014</v>
          </cell>
          <cell r="J208">
            <v>551.3236599999999</v>
          </cell>
          <cell r="K208">
            <v>460.63592999999992</v>
          </cell>
          <cell r="L208">
            <v>438.82364000000007</v>
          </cell>
          <cell r="M208">
            <v>444.52437000000009</v>
          </cell>
        </row>
        <row r="209">
          <cell r="A209" t="str">
            <v>Telepisa41111333</v>
          </cell>
          <cell r="B209">
            <v>1010.82554</v>
          </cell>
          <cell r="C209">
            <v>938.37618999999995</v>
          </cell>
          <cell r="D209">
            <v>-1949.20173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Telepisa41111334</v>
          </cell>
          <cell r="B210">
            <v>5.9332399999999996</v>
          </cell>
          <cell r="C210">
            <v>5.4451200000000011</v>
          </cell>
          <cell r="D210">
            <v>-11.378360000000001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Telepisa41111335</v>
          </cell>
          <cell r="B211">
            <v>0</v>
          </cell>
          <cell r="C211">
            <v>3.3948100000000001</v>
          </cell>
          <cell r="D211">
            <v>-3.3948100000000001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Telergipe31138100</v>
          </cell>
          <cell r="B212">
            <v>1233.6183500000002</v>
          </cell>
          <cell r="C212">
            <v>965.53098</v>
          </cell>
          <cell r="D212">
            <v>1104.26431</v>
          </cell>
          <cell r="E212">
            <v>2077.6558799999989</v>
          </cell>
          <cell r="F212">
            <v>1119.3542300000008</v>
          </cell>
          <cell r="G212">
            <v>1311.3635700000004</v>
          </cell>
          <cell r="H212">
            <v>1278.2752699999992</v>
          </cell>
          <cell r="I212">
            <v>800.93205000000125</v>
          </cell>
          <cell r="J212">
            <v>703.0064599999987</v>
          </cell>
          <cell r="K212">
            <v>1161.0256600000012</v>
          </cell>
          <cell r="L212">
            <v>872.42740999999842</v>
          </cell>
          <cell r="M212">
            <v>1542.5599500000008</v>
          </cell>
        </row>
        <row r="213">
          <cell r="A213" t="str">
            <v>Telergipe31138110</v>
          </cell>
          <cell r="B213">
            <v>1233.6183500000002</v>
          </cell>
          <cell r="C213">
            <v>965.53098</v>
          </cell>
          <cell r="D213">
            <v>1104.26431</v>
          </cell>
          <cell r="E213">
            <v>2077.6558799999989</v>
          </cell>
          <cell r="F213">
            <v>1119.3542300000008</v>
          </cell>
          <cell r="G213">
            <v>935.91607000000022</v>
          </cell>
          <cell r="H213">
            <v>1337.2750800000003</v>
          </cell>
          <cell r="I213">
            <v>732.92263999999886</v>
          </cell>
          <cell r="J213">
            <v>491.72359000000142</v>
          </cell>
          <cell r="K213">
            <v>990.69898999999896</v>
          </cell>
          <cell r="L213">
            <v>939.32977000000028</v>
          </cell>
          <cell r="M213">
            <v>1539.44499</v>
          </cell>
        </row>
        <row r="214">
          <cell r="A214" t="str">
            <v>Telergipe31138113</v>
          </cell>
          <cell r="B214">
            <v>1233.6183500000002</v>
          </cell>
          <cell r="C214">
            <v>965.53098</v>
          </cell>
          <cell r="D214">
            <v>1104.26431</v>
          </cell>
          <cell r="E214">
            <v>2077.6558799999989</v>
          </cell>
          <cell r="F214">
            <v>1119.3542300000008</v>
          </cell>
          <cell r="G214">
            <v>935.91607000000022</v>
          </cell>
          <cell r="H214">
            <v>1337.2750800000003</v>
          </cell>
          <cell r="I214">
            <v>732.92263999999886</v>
          </cell>
          <cell r="J214">
            <v>491.72359000000142</v>
          </cell>
          <cell r="K214">
            <v>990.69898999999896</v>
          </cell>
          <cell r="L214">
            <v>939.32977000000028</v>
          </cell>
          <cell r="M214">
            <v>1539.44499</v>
          </cell>
        </row>
        <row r="215">
          <cell r="A215" t="str">
            <v>Telergipe31138130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375.44749999999999</v>
          </cell>
          <cell r="H215">
            <v>-58.999809999999968</v>
          </cell>
          <cell r="I215">
            <v>68.009409999999946</v>
          </cell>
          <cell r="J215">
            <v>211.28287</v>
          </cell>
          <cell r="K215">
            <v>170.32667000000004</v>
          </cell>
          <cell r="L215">
            <v>-66.902359999999931</v>
          </cell>
          <cell r="M215">
            <v>3.1149599999998827</v>
          </cell>
        </row>
        <row r="216">
          <cell r="A216" t="str">
            <v>Telergipe31138133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375.44749999999999</v>
          </cell>
          <cell r="H216">
            <v>-58.999809999999968</v>
          </cell>
          <cell r="I216">
            <v>68.009409999999946</v>
          </cell>
          <cell r="J216">
            <v>211.28287</v>
          </cell>
          <cell r="K216">
            <v>170.32667000000004</v>
          </cell>
          <cell r="L216">
            <v>-66.902359999999931</v>
          </cell>
          <cell r="M216">
            <v>3.1149599999998827</v>
          </cell>
        </row>
        <row r="217">
          <cell r="A217" t="str">
            <v>Telergipe31138300</v>
          </cell>
          <cell r="B217">
            <v>100.41748</v>
          </cell>
          <cell r="C217">
            <v>105.49276999999999</v>
          </cell>
          <cell r="D217">
            <v>109.92146000000005</v>
          </cell>
          <cell r="E217">
            <v>101.51665999999994</v>
          </cell>
          <cell r="F217">
            <v>102</v>
          </cell>
          <cell r="G217">
            <v>103.66747999999995</v>
          </cell>
          <cell r="H217">
            <v>95.482079999999996</v>
          </cell>
          <cell r="I217">
            <v>0</v>
          </cell>
          <cell r="J217">
            <v>403.25612000000001</v>
          </cell>
          <cell r="K217">
            <v>57.545800000000099</v>
          </cell>
          <cell r="L217">
            <v>57.545799999999872</v>
          </cell>
          <cell r="M217">
            <v>18.818539999999985</v>
          </cell>
        </row>
        <row r="218">
          <cell r="A218" t="str">
            <v>Telergipe31138310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186.5917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Telergipe31138312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186.5917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Telergipe31138320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82.022739999999999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Telergipe31138322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82.022739999999999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Telergipe31138330</v>
          </cell>
          <cell r="B222">
            <v>100.41748</v>
          </cell>
          <cell r="C222">
            <v>105.49276999999999</v>
          </cell>
          <cell r="D222">
            <v>109.92146000000005</v>
          </cell>
          <cell r="E222">
            <v>101.51665999999994</v>
          </cell>
          <cell r="F222">
            <v>102</v>
          </cell>
          <cell r="G222">
            <v>103.66747999999995</v>
          </cell>
          <cell r="H222">
            <v>95.482079999999996</v>
          </cell>
          <cell r="I222">
            <v>0</v>
          </cell>
          <cell r="J222">
            <v>72.052580000000034</v>
          </cell>
          <cell r="K222">
            <v>57.545799999999986</v>
          </cell>
          <cell r="L222">
            <v>57.545799999999986</v>
          </cell>
          <cell r="M222">
            <v>18.818539999999985</v>
          </cell>
        </row>
        <row r="223">
          <cell r="A223" t="str">
            <v>Telergipe31138333</v>
          </cell>
          <cell r="B223">
            <v>100.41748</v>
          </cell>
          <cell r="C223">
            <v>105.49276999999999</v>
          </cell>
          <cell r="D223">
            <v>109.92146000000005</v>
          </cell>
          <cell r="E223">
            <v>101.51665999999994</v>
          </cell>
          <cell r="F223">
            <v>102</v>
          </cell>
          <cell r="G223">
            <v>103.66747999999995</v>
          </cell>
          <cell r="H223">
            <v>95.482079999999996</v>
          </cell>
          <cell r="I223">
            <v>0</v>
          </cell>
          <cell r="J223">
            <v>72.052580000000034</v>
          </cell>
          <cell r="K223">
            <v>57.545799999999986</v>
          </cell>
          <cell r="L223">
            <v>57.545799999999986</v>
          </cell>
          <cell r="M223">
            <v>18.818539999999985</v>
          </cell>
        </row>
        <row r="224">
          <cell r="A224" t="str">
            <v>Telergipe31138340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62.589100000000002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Telergipe31138342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62.589100000000002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Telergipe31144300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270.04614000000004</v>
          </cell>
          <cell r="L226">
            <v>208.59405999999996</v>
          </cell>
          <cell r="M226">
            <v>178.40567000000004</v>
          </cell>
        </row>
        <row r="227">
          <cell r="A227" t="str">
            <v>Telergipe41111320</v>
          </cell>
          <cell r="B227">
            <v>579.70193000000006</v>
          </cell>
          <cell r="C227">
            <v>578.35764000000006</v>
          </cell>
          <cell r="D227">
            <v>637.06900999999993</v>
          </cell>
          <cell r="E227">
            <v>575.39096999999992</v>
          </cell>
          <cell r="F227">
            <v>599.20113000000038</v>
          </cell>
          <cell r="G227">
            <v>622.47640999999931</v>
          </cell>
          <cell r="H227">
            <v>622.47641000000021</v>
          </cell>
          <cell r="I227">
            <v>182.99048000000039</v>
          </cell>
          <cell r="J227">
            <v>782.81776999999965</v>
          </cell>
          <cell r="K227">
            <v>577.64998999999989</v>
          </cell>
          <cell r="L227">
            <v>373.9664900000007</v>
          </cell>
          <cell r="M227">
            <v>345.22927999999956</v>
          </cell>
        </row>
        <row r="228">
          <cell r="A228" t="str">
            <v>Telergipe41111324</v>
          </cell>
          <cell r="B228">
            <v>13.87524</v>
          </cell>
          <cell r="C228">
            <v>14.69542</v>
          </cell>
          <cell r="D228">
            <v>14.958960000000001</v>
          </cell>
          <cell r="E228">
            <v>12.988229999999994</v>
          </cell>
          <cell r="F228">
            <v>13.476290000000006</v>
          </cell>
          <cell r="G228">
            <v>30.349379999999996</v>
          </cell>
          <cell r="H228">
            <v>30.349379999999982</v>
          </cell>
          <cell r="I228">
            <v>33.946240000000046</v>
          </cell>
          <cell r="J228">
            <v>11.940289999999976</v>
          </cell>
          <cell r="K228">
            <v>7.7739500000000135</v>
          </cell>
          <cell r="L228">
            <v>-0.17357000000001221</v>
          </cell>
          <cell r="M228">
            <v>8.5521200000000022</v>
          </cell>
        </row>
        <row r="229">
          <cell r="A229" t="str">
            <v>Telergipe41111330</v>
          </cell>
          <cell r="B229">
            <v>1.3876600000000001</v>
          </cell>
          <cell r="C229">
            <v>4.1004499999999995</v>
          </cell>
          <cell r="D229">
            <v>11.763430000000003</v>
          </cell>
          <cell r="E229">
            <v>11.318529999999999</v>
          </cell>
          <cell r="F229">
            <v>11.535760000000003</v>
          </cell>
          <cell r="G229">
            <v>12.115580000000001</v>
          </cell>
          <cell r="H229">
            <v>14.796369999999996</v>
          </cell>
          <cell r="I229">
            <v>943.99636999999996</v>
          </cell>
          <cell r="J229">
            <v>460.66732000000002</v>
          </cell>
          <cell r="K229">
            <v>398.83919999999989</v>
          </cell>
          <cell r="L229">
            <v>292.58107000000018</v>
          </cell>
          <cell r="M229">
            <v>232.92147999999997</v>
          </cell>
        </row>
        <row r="230">
          <cell r="A230" t="str">
            <v>Telergipe41111333</v>
          </cell>
          <cell r="B230">
            <v>8.0409999999999995E-2</v>
          </cell>
          <cell r="C230">
            <v>2.1949999999999997E-2</v>
          </cell>
          <cell r="D230">
            <v>3.5040000000000002E-2</v>
          </cell>
          <cell r="E230">
            <v>8.2500000000000073E-3</v>
          </cell>
          <cell r="F230">
            <v>3.5759999999999986E-2</v>
          </cell>
          <cell r="G230">
            <v>0</v>
          </cell>
          <cell r="H230">
            <v>0</v>
          </cell>
          <cell r="I230">
            <v>-0.15719999999999998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Telerj31138100</v>
          </cell>
          <cell r="B231">
            <v>10231.09281</v>
          </cell>
          <cell r="C231">
            <v>13190.626159999998</v>
          </cell>
          <cell r="D231">
            <v>13849.868840000006</v>
          </cell>
          <cell r="E231">
            <v>12389.615369999992</v>
          </cell>
          <cell r="F231">
            <v>30789.168270000009</v>
          </cell>
          <cell r="G231">
            <v>24193.532849999989</v>
          </cell>
          <cell r="H231">
            <v>22028.069100000008</v>
          </cell>
          <cell r="I231">
            <v>20151.733400000012</v>
          </cell>
          <cell r="J231">
            <v>23768.615899999975</v>
          </cell>
          <cell r="K231">
            <v>22886.14850000001</v>
          </cell>
          <cell r="L231">
            <v>25448.150200000004</v>
          </cell>
          <cell r="M231">
            <v>59526.768999999971</v>
          </cell>
        </row>
        <row r="232">
          <cell r="A232" t="str">
            <v>Telerj31138110</v>
          </cell>
          <cell r="B232">
            <v>10121.606669999999</v>
          </cell>
          <cell r="C232">
            <v>11389.512409999998</v>
          </cell>
          <cell r="D232">
            <v>12775.078270000005</v>
          </cell>
          <cell r="E232">
            <v>11910.118569999999</v>
          </cell>
          <cell r="F232">
            <v>30282.461319999995</v>
          </cell>
          <cell r="G232">
            <v>23885.605559999996</v>
          </cell>
          <cell r="H232">
            <v>21317.852600000013</v>
          </cell>
          <cell r="I232">
            <v>19545.864000000001</v>
          </cell>
          <cell r="J232">
            <v>24368.48569999999</v>
          </cell>
          <cell r="K232">
            <v>22693.8364</v>
          </cell>
          <cell r="L232">
            <v>25316.227899999998</v>
          </cell>
          <cell r="M232">
            <v>59338.921600000001</v>
          </cell>
        </row>
        <row r="233">
          <cell r="A233" t="str">
            <v>Telerj31138111</v>
          </cell>
          <cell r="B233">
            <v>10121.606669999999</v>
          </cell>
          <cell r="C233">
            <v>11389.512409999998</v>
          </cell>
          <cell r="D233">
            <v>-21511.119079999997</v>
          </cell>
          <cell r="E233">
            <v>46196.315920000001</v>
          </cell>
          <cell r="F233">
            <v>30282.461319999995</v>
          </cell>
          <cell r="G233">
            <v>-76478.777239999996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Telerj31138113</v>
          </cell>
          <cell r="B234">
            <v>0</v>
          </cell>
          <cell r="C234">
            <v>0</v>
          </cell>
          <cell r="D234">
            <v>34286.197350000002</v>
          </cell>
          <cell r="E234">
            <v>-34286.197350000002</v>
          </cell>
          <cell r="F234">
            <v>0</v>
          </cell>
          <cell r="G234">
            <v>100364.38279999999</v>
          </cell>
          <cell r="H234">
            <v>21317.852600000013</v>
          </cell>
          <cell r="I234">
            <v>19545.864000000001</v>
          </cell>
          <cell r="J234">
            <v>24368.48569999999</v>
          </cell>
          <cell r="K234">
            <v>22693.8364</v>
          </cell>
          <cell r="L234">
            <v>25316.227899999998</v>
          </cell>
          <cell r="M234">
            <v>59338.921600000001</v>
          </cell>
        </row>
        <row r="235">
          <cell r="A235" t="str">
            <v>Telerj31138120</v>
          </cell>
          <cell r="B235">
            <v>5.1673599999999995</v>
          </cell>
          <cell r="C235">
            <v>1389.06988</v>
          </cell>
          <cell r="D235">
            <v>109.26251000000002</v>
          </cell>
          <cell r="E235">
            <v>50.243719999999939</v>
          </cell>
          <cell r="F235">
            <v>49.016320000000178</v>
          </cell>
          <cell r="G235">
            <v>39.570249999999987</v>
          </cell>
          <cell r="H235">
            <v>76.98415</v>
          </cell>
          <cell r="I235">
            <v>65.214309999999841</v>
          </cell>
          <cell r="J235">
            <v>3.4924499999999625</v>
          </cell>
          <cell r="K235">
            <v>29.744280000000117</v>
          </cell>
          <cell r="L235">
            <v>13.465189999999893</v>
          </cell>
          <cell r="M235">
            <v>28.684469999999919</v>
          </cell>
        </row>
        <row r="236">
          <cell r="A236" t="str">
            <v>Telerj31138121</v>
          </cell>
          <cell r="B236">
            <v>5.1673599999999995</v>
          </cell>
          <cell r="C236">
            <v>1389.06988</v>
          </cell>
          <cell r="D236">
            <v>-1394.2372399999999</v>
          </cell>
          <cell r="E236">
            <v>1553.7434699999999</v>
          </cell>
          <cell r="F236">
            <v>49.016320000000178</v>
          </cell>
          <cell r="G236">
            <v>-1602.7597900000001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Telerj31138123</v>
          </cell>
          <cell r="B237">
            <v>0</v>
          </cell>
          <cell r="C237">
            <v>0</v>
          </cell>
          <cell r="D237">
            <v>1503.4997499999999</v>
          </cell>
          <cell r="E237">
            <v>-1503.4997499999999</v>
          </cell>
          <cell r="F237">
            <v>0</v>
          </cell>
          <cell r="G237">
            <v>1642.3300400000001</v>
          </cell>
          <cell r="H237">
            <v>76.98415</v>
          </cell>
          <cell r="I237">
            <v>65.214309999999841</v>
          </cell>
          <cell r="J237">
            <v>3.4924499999999625</v>
          </cell>
          <cell r="K237">
            <v>29.744280000000117</v>
          </cell>
          <cell r="L237">
            <v>13.465189999999893</v>
          </cell>
          <cell r="M237">
            <v>28.684469999999919</v>
          </cell>
        </row>
        <row r="238">
          <cell r="A238" t="str">
            <v>Telerj31138130</v>
          </cell>
          <cell r="B238">
            <v>104.31878</v>
          </cell>
          <cell r="C238">
            <v>412.04387000000003</v>
          </cell>
          <cell r="D238">
            <v>965.52805999999987</v>
          </cell>
          <cell r="E238">
            <v>429.25308000000018</v>
          </cell>
          <cell r="F238">
            <v>457.69063000000006</v>
          </cell>
          <cell r="G238">
            <v>268.35705000000007</v>
          </cell>
          <cell r="H238">
            <v>633.23238999999967</v>
          </cell>
          <cell r="I238">
            <v>540.65503000000035</v>
          </cell>
          <cell r="J238">
            <v>-603.36227000000008</v>
          </cell>
          <cell r="K238">
            <v>162.56779000000006</v>
          </cell>
          <cell r="L238">
            <v>118.45714999999973</v>
          </cell>
          <cell r="M238">
            <v>159.16300999999976</v>
          </cell>
        </row>
        <row r="239">
          <cell r="A239" t="str">
            <v>Telerj31138133</v>
          </cell>
          <cell r="B239">
            <v>104.31878</v>
          </cell>
          <cell r="C239">
            <v>412.04387000000003</v>
          </cell>
          <cell r="D239">
            <v>965.52805999999987</v>
          </cell>
          <cell r="E239">
            <v>429.25308000000018</v>
          </cell>
          <cell r="F239">
            <v>457.69063000000006</v>
          </cell>
          <cell r="G239">
            <v>268.35705000000007</v>
          </cell>
          <cell r="H239">
            <v>633.23238999999967</v>
          </cell>
          <cell r="I239">
            <v>540.65503000000035</v>
          </cell>
          <cell r="J239">
            <v>-603.36227000000008</v>
          </cell>
          <cell r="K239">
            <v>162.56779000000006</v>
          </cell>
          <cell r="L239">
            <v>118.45714999999973</v>
          </cell>
          <cell r="M239">
            <v>159.16300999999976</v>
          </cell>
        </row>
        <row r="240">
          <cell r="A240" t="str">
            <v>Telerj31138300</v>
          </cell>
          <cell r="B240">
            <v>880.44657999999993</v>
          </cell>
          <cell r="C240">
            <v>743.75579000000027</v>
          </cell>
          <cell r="D240">
            <v>686.70677000000001</v>
          </cell>
          <cell r="E240">
            <v>562.06631000000016</v>
          </cell>
          <cell r="F240">
            <v>718.24385999999959</v>
          </cell>
          <cell r="G240">
            <v>478.09704000000011</v>
          </cell>
          <cell r="H240">
            <v>2638.33608</v>
          </cell>
          <cell r="I240">
            <v>2351.8940000000002</v>
          </cell>
          <cell r="J240">
            <v>5790.6460799999986</v>
          </cell>
          <cell r="K240">
            <v>370.65861000000041</v>
          </cell>
          <cell r="L240">
            <v>-842.27114999999867</v>
          </cell>
          <cell r="M240">
            <v>2159.3918199999989</v>
          </cell>
        </row>
        <row r="241">
          <cell r="A241" t="str">
            <v>Telerj31138310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1707.68318</v>
          </cell>
          <cell r="K241">
            <v>-1168.2473300000001</v>
          </cell>
          <cell r="L241">
            <v>1016.3382</v>
          </cell>
          <cell r="M241">
            <v>-1554.11709</v>
          </cell>
        </row>
        <row r="242">
          <cell r="A242" t="str">
            <v>Telerj31138313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1707.68318</v>
          </cell>
          <cell r="K242">
            <v>-1168.2473300000001</v>
          </cell>
          <cell r="L242">
            <v>1016.3382</v>
          </cell>
          <cell r="M242">
            <v>-1554.11709</v>
          </cell>
        </row>
        <row r="243">
          <cell r="A243" t="str">
            <v>Telerj31138320</v>
          </cell>
          <cell r="B243">
            <v>789.22232999999994</v>
          </cell>
          <cell r="C243">
            <v>665.43716000000006</v>
          </cell>
          <cell r="D243">
            <v>616.92079999999987</v>
          </cell>
          <cell r="E243">
            <v>506.76208000000042</v>
          </cell>
          <cell r="F243">
            <v>644.58558999999968</v>
          </cell>
          <cell r="G243">
            <v>414.32895000000008</v>
          </cell>
          <cell r="H243">
            <v>1884.19175</v>
          </cell>
          <cell r="I243">
            <v>1871.1102099999998</v>
          </cell>
          <cell r="J243">
            <v>3767.7237700000014</v>
          </cell>
          <cell r="K243">
            <v>1909.825789999999</v>
          </cell>
          <cell r="L243">
            <v>-2342.0497799999994</v>
          </cell>
          <cell r="M243">
            <v>3940.1944800000001</v>
          </cell>
        </row>
        <row r="244">
          <cell r="A244" t="str">
            <v>Telerj31138323</v>
          </cell>
          <cell r="B244">
            <v>789.22232999999994</v>
          </cell>
          <cell r="C244">
            <v>665.43716000000006</v>
          </cell>
          <cell r="D244">
            <v>616.92079999999987</v>
          </cell>
          <cell r="E244">
            <v>506.76208000000042</v>
          </cell>
          <cell r="F244">
            <v>644.58558999999968</v>
          </cell>
          <cell r="G244">
            <v>414.32895000000008</v>
          </cell>
          <cell r="H244">
            <v>1884.19175</v>
          </cell>
          <cell r="I244">
            <v>1871.1102099999998</v>
          </cell>
          <cell r="J244">
            <v>3767.7237700000014</v>
          </cell>
          <cell r="K244">
            <v>1909.825789999999</v>
          </cell>
          <cell r="L244">
            <v>-2342.0497799999994</v>
          </cell>
          <cell r="M244">
            <v>3940.1944800000001</v>
          </cell>
        </row>
        <row r="245">
          <cell r="A245" t="str">
            <v>Telerj31138330</v>
          </cell>
          <cell r="B245">
            <v>91.224249999999998</v>
          </cell>
          <cell r="C245">
            <v>78.318629999999999</v>
          </cell>
          <cell r="D245">
            <v>69.78597000000002</v>
          </cell>
          <cell r="E245">
            <v>55.30422999999999</v>
          </cell>
          <cell r="F245">
            <v>73.658269999999959</v>
          </cell>
          <cell r="G245">
            <v>63.768090000000029</v>
          </cell>
          <cell r="H245">
            <v>754.14433000000008</v>
          </cell>
          <cell r="I245">
            <v>480.78378999999995</v>
          </cell>
          <cell r="J245">
            <v>-662.14679000000001</v>
          </cell>
          <cell r="K245">
            <v>285.63773999999989</v>
          </cell>
          <cell r="L245">
            <v>256.74213000000009</v>
          </cell>
          <cell r="M245">
            <v>314.00498999999991</v>
          </cell>
        </row>
        <row r="246">
          <cell r="A246" t="str">
            <v>Telerj31138333</v>
          </cell>
          <cell r="B246">
            <v>91.224249999999998</v>
          </cell>
          <cell r="C246">
            <v>78.318629999999999</v>
          </cell>
          <cell r="D246">
            <v>69.78597000000002</v>
          </cell>
          <cell r="E246">
            <v>55.30422999999999</v>
          </cell>
          <cell r="F246">
            <v>73.658269999999959</v>
          </cell>
          <cell r="G246">
            <v>63.768090000000029</v>
          </cell>
          <cell r="H246">
            <v>754.14433000000008</v>
          </cell>
          <cell r="I246">
            <v>480.78378999999995</v>
          </cell>
          <cell r="J246">
            <v>-662.14679000000001</v>
          </cell>
          <cell r="K246">
            <v>285.63773999999989</v>
          </cell>
          <cell r="L246">
            <v>256.74213000000009</v>
          </cell>
          <cell r="M246">
            <v>314.00498999999991</v>
          </cell>
        </row>
        <row r="247">
          <cell r="A247" t="str">
            <v>Telerj31138340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977.38592000000006</v>
          </cell>
          <cell r="K247">
            <v>-656.55759000000012</v>
          </cell>
          <cell r="L247">
            <v>226.69829999999996</v>
          </cell>
          <cell r="M247">
            <v>-540.69056</v>
          </cell>
        </row>
        <row r="248">
          <cell r="A248" t="str">
            <v>Telerj31138343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977.38592000000006</v>
          </cell>
          <cell r="K248">
            <v>-656.55759000000012</v>
          </cell>
          <cell r="L248">
            <v>226.69829999999996</v>
          </cell>
          <cell r="M248">
            <v>-540.69056</v>
          </cell>
        </row>
        <row r="249">
          <cell r="A249" t="str">
            <v>Telerj41111320</v>
          </cell>
          <cell r="B249">
            <v>7182.5038700000005</v>
          </cell>
          <cell r="C249">
            <v>5514.368199999999</v>
          </cell>
          <cell r="D249">
            <v>6523.7663799999991</v>
          </cell>
          <cell r="E249">
            <v>2283.0025000000023</v>
          </cell>
          <cell r="F249">
            <v>6325.9722999999976</v>
          </cell>
          <cell r="G249">
            <v>5760.4474399999999</v>
          </cell>
          <cell r="H249">
            <v>3167.947070000002</v>
          </cell>
          <cell r="I249">
            <v>5138.7667799999981</v>
          </cell>
          <cell r="J249">
            <v>8972.4823500000057</v>
          </cell>
          <cell r="K249">
            <v>5914.5034200000009</v>
          </cell>
          <cell r="L249">
            <v>7037.4986999999892</v>
          </cell>
          <cell r="M249">
            <v>6318.0936900000088</v>
          </cell>
        </row>
        <row r="250">
          <cell r="A250" t="str">
            <v>Telerj41111324</v>
          </cell>
          <cell r="B250">
            <v>713.20152000000007</v>
          </cell>
          <cell r="C250">
            <v>586.60596999999984</v>
          </cell>
          <cell r="D250">
            <v>643.72122000000013</v>
          </cell>
          <cell r="E250">
            <v>660.62579000000005</v>
          </cell>
          <cell r="F250">
            <v>656.25581000000011</v>
          </cell>
          <cell r="G250">
            <v>893.22584000000006</v>
          </cell>
          <cell r="H250">
            <v>54.21331999999984</v>
          </cell>
          <cell r="I250">
            <v>50.534629999999197</v>
          </cell>
          <cell r="J250">
            <v>3570.479260000001</v>
          </cell>
          <cell r="K250">
            <v>1326.8497199999993</v>
          </cell>
          <cell r="L250">
            <v>1651.706470000001</v>
          </cell>
          <cell r="M250">
            <v>1669.5012499999993</v>
          </cell>
        </row>
        <row r="251">
          <cell r="A251" t="str">
            <v>Telerj41111325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1.6096600000000001</v>
          </cell>
          <cell r="K251">
            <v>0.17605000000000004</v>
          </cell>
          <cell r="L251">
            <v>-8.6079999999999934E-2</v>
          </cell>
          <cell r="M251">
            <v>-0.25689000000000028</v>
          </cell>
        </row>
        <row r="252">
          <cell r="A252" t="str">
            <v>Telerj41111330</v>
          </cell>
          <cell r="B252">
            <v>0</v>
          </cell>
          <cell r="C252">
            <v>1.3968</v>
          </cell>
          <cell r="D252">
            <v>2.2984</v>
          </cell>
          <cell r="E252">
            <v>-3.6951999999999998</v>
          </cell>
          <cell r="F252">
            <v>0</v>
          </cell>
          <cell r="G252">
            <v>0</v>
          </cell>
          <cell r="H252">
            <v>7968.2414600000002</v>
          </cell>
          <cell r="I252">
            <v>6662.3516900000004</v>
          </cell>
          <cell r="J252">
            <v>10475.939979999999</v>
          </cell>
          <cell r="K252">
            <v>11565.044539999999</v>
          </cell>
          <cell r="L252">
            <v>7235.2217200000014</v>
          </cell>
          <cell r="M252">
            <v>7968.129359999999</v>
          </cell>
        </row>
        <row r="253">
          <cell r="A253" t="str">
            <v>Telerj41111333</v>
          </cell>
          <cell r="B253">
            <v>0</v>
          </cell>
          <cell r="C253">
            <v>1.8475999999999999</v>
          </cell>
          <cell r="D253">
            <v>1.8475999999999999</v>
          </cell>
          <cell r="E253">
            <v>-3.6951999999999998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Telerj41111334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10031.404119999999</v>
          </cell>
          <cell r="K254">
            <v>5060.2254900000007</v>
          </cell>
          <cell r="L254">
            <v>2963.6145800000013</v>
          </cell>
          <cell r="M254">
            <v>4731.6067699999985</v>
          </cell>
        </row>
        <row r="255">
          <cell r="A255" t="str">
            <v>Telerj41111335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4.3502000000000001</v>
          </cell>
          <cell r="K255">
            <v>1.0354700000000001</v>
          </cell>
          <cell r="L255">
            <v>-0.11143000000000036</v>
          </cell>
          <cell r="M255">
            <v>-1.8999999999991246E-4</v>
          </cell>
        </row>
        <row r="256">
          <cell r="A256" t="str">
            <v>Telern31138100</v>
          </cell>
          <cell r="B256">
            <v>1944.9934099999998</v>
          </cell>
          <cell r="C256">
            <v>1624.5332300000002</v>
          </cell>
          <cell r="D256">
            <v>1258.0303699999995</v>
          </cell>
          <cell r="E256">
            <v>1737.5349800000004</v>
          </cell>
          <cell r="F256">
            <v>2267.1866299999992</v>
          </cell>
          <cell r="G256">
            <v>1314.3596200000011</v>
          </cell>
          <cell r="H256">
            <v>1175.1126999999997</v>
          </cell>
          <cell r="I256">
            <v>1173.3642099999997</v>
          </cell>
          <cell r="J256">
            <v>2635.8624100000015</v>
          </cell>
          <cell r="K256">
            <v>2359.7598300000009</v>
          </cell>
          <cell r="L256">
            <v>1911.1256899999971</v>
          </cell>
          <cell r="M256">
            <v>1778.4217099999987</v>
          </cell>
        </row>
        <row r="257">
          <cell r="A257" t="str">
            <v>Telern31138110</v>
          </cell>
          <cell r="B257">
            <v>1745.0391399999999</v>
          </cell>
          <cell r="C257">
            <v>1445.3532300000002</v>
          </cell>
          <cell r="D257">
            <v>1414.4684599999996</v>
          </cell>
          <cell r="E257">
            <v>1544.2442200000005</v>
          </cell>
          <cell r="F257">
            <v>1967.9945799999996</v>
          </cell>
          <cell r="G257">
            <v>1275.4249099999988</v>
          </cell>
          <cell r="H257">
            <v>1058.3403100000014</v>
          </cell>
          <cell r="I257">
            <v>1165.1354300000003</v>
          </cell>
          <cell r="J257">
            <v>1978.6375499999995</v>
          </cell>
          <cell r="K257">
            <v>2264.0229199999994</v>
          </cell>
          <cell r="L257">
            <v>1771.634610000001</v>
          </cell>
          <cell r="M257">
            <v>1719.6634799999993</v>
          </cell>
        </row>
        <row r="258">
          <cell r="A258" t="str">
            <v>Telern31138113</v>
          </cell>
          <cell r="B258">
            <v>1745.0391399999999</v>
          </cell>
          <cell r="C258">
            <v>1445.3532300000002</v>
          </cell>
          <cell r="D258">
            <v>1414.4684599999996</v>
          </cell>
          <cell r="E258">
            <v>1544.2442200000005</v>
          </cell>
          <cell r="F258">
            <v>1967.9945799999996</v>
          </cell>
          <cell r="G258">
            <v>1275.4249099999988</v>
          </cell>
          <cell r="H258">
            <v>1058.3403100000014</v>
          </cell>
          <cell r="I258">
            <v>1165.1354300000003</v>
          </cell>
          <cell r="J258">
            <v>1978.6375499999995</v>
          </cell>
          <cell r="K258">
            <v>2264.0229199999994</v>
          </cell>
          <cell r="L258">
            <v>1771.634610000001</v>
          </cell>
          <cell r="M258">
            <v>1719.6634799999993</v>
          </cell>
        </row>
        <row r="259">
          <cell r="A259" t="str">
            <v>Telern31138120</v>
          </cell>
          <cell r="B259">
            <v>3.0307900000000001</v>
          </cell>
          <cell r="C259">
            <v>2.1328199999999993</v>
          </cell>
          <cell r="D259">
            <v>5.6638799999999998</v>
          </cell>
          <cell r="E259">
            <v>2.5080400000000012</v>
          </cell>
          <cell r="F259">
            <v>2.5080399999999994</v>
          </cell>
          <cell r="G259">
            <v>1.214500000000001</v>
          </cell>
          <cell r="H259">
            <v>2.0285699999999984</v>
          </cell>
          <cell r="I259">
            <v>0.39646000000000114</v>
          </cell>
          <cell r="J259">
            <v>15.845310000000005</v>
          </cell>
          <cell r="K259">
            <v>4.1834299999999942</v>
          </cell>
          <cell r="L259">
            <v>67.246039999999994</v>
          </cell>
          <cell r="M259">
            <v>-1.9525900000000007</v>
          </cell>
        </row>
        <row r="260">
          <cell r="A260" t="str">
            <v>Telern31138122</v>
          </cell>
          <cell r="B260">
            <v>0.76815</v>
          </cell>
          <cell r="C260">
            <v>0.53081999999999996</v>
          </cell>
          <cell r="D260">
            <v>1.3495800000000002</v>
          </cell>
          <cell r="E260">
            <v>0.71376999999999979</v>
          </cell>
          <cell r="F260">
            <v>-3.36232</v>
          </cell>
          <cell r="G260">
            <v>3.36232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Telern31138123</v>
          </cell>
          <cell r="B261">
            <v>2.2626399999999998</v>
          </cell>
          <cell r="C261">
            <v>1.6020000000000003</v>
          </cell>
          <cell r="D261">
            <v>4.3142999999999994</v>
          </cell>
          <cell r="E261">
            <v>1.7942700000000009</v>
          </cell>
          <cell r="F261">
            <v>5.8703599999999998</v>
          </cell>
          <cell r="G261">
            <v>-2.1478199999999994</v>
          </cell>
          <cell r="H261">
            <v>2.0285700000000002</v>
          </cell>
          <cell r="I261">
            <v>0.39645999999999937</v>
          </cell>
          <cell r="J261">
            <v>15.845310000000001</v>
          </cell>
          <cell r="K261">
            <v>4.1834299999999942</v>
          </cell>
          <cell r="L261">
            <v>67.246040000000008</v>
          </cell>
          <cell r="M261">
            <v>-1.9525900000000007</v>
          </cell>
        </row>
        <row r="262">
          <cell r="A262" t="str">
            <v>Telern31138130</v>
          </cell>
          <cell r="B262">
            <v>196.92348000000001</v>
          </cell>
          <cell r="C262">
            <v>177.04717999999994</v>
          </cell>
          <cell r="D262">
            <v>-162.10196999999994</v>
          </cell>
          <cell r="E262">
            <v>190.78271999999998</v>
          </cell>
          <cell r="F262">
            <v>296.68401</v>
          </cell>
          <cell r="G262">
            <v>37.720209999999952</v>
          </cell>
          <cell r="H262">
            <v>114.74382000000003</v>
          </cell>
          <cell r="I262">
            <v>7.8323200000000952</v>
          </cell>
          <cell r="J262">
            <v>641.37954999999999</v>
          </cell>
          <cell r="K262">
            <v>91.553480000000036</v>
          </cell>
          <cell r="L262">
            <v>72.245040000000017</v>
          </cell>
          <cell r="M262">
            <v>60.710819999999785</v>
          </cell>
        </row>
        <row r="263">
          <cell r="A263" t="str">
            <v>Telern31138133</v>
          </cell>
          <cell r="B263">
            <v>196.92348000000001</v>
          </cell>
          <cell r="C263">
            <v>177.04717999999994</v>
          </cell>
          <cell r="D263">
            <v>-162.10196999999994</v>
          </cell>
          <cell r="E263">
            <v>190.78271999999998</v>
          </cell>
          <cell r="F263">
            <v>296.68401</v>
          </cell>
          <cell r="G263">
            <v>37.720209999999952</v>
          </cell>
          <cell r="H263">
            <v>114.74382000000003</v>
          </cell>
          <cell r="I263">
            <v>7.8323200000000952</v>
          </cell>
          <cell r="J263">
            <v>641.37954999999999</v>
          </cell>
          <cell r="K263">
            <v>91.553480000000036</v>
          </cell>
          <cell r="L263">
            <v>72.245040000000017</v>
          </cell>
          <cell r="M263">
            <v>60.710819999999785</v>
          </cell>
        </row>
        <row r="264">
          <cell r="A264" t="str">
            <v>Telern31138300</v>
          </cell>
          <cell r="B264">
            <v>115.91808999999999</v>
          </cell>
          <cell r="C264">
            <v>115.91808999999999</v>
          </cell>
          <cell r="D264">
            <v>120.50088000000002</v>
          </cell>
          <cell r="E264">
            <v>129.82170000000002</v>
          </cell>
          <cell r="F264">
            <v>129.82169999999996</v>
          </cell>
          <cell r="G264">
            <v>48.578590000000077</v>
          </cell>
          <cell r="H264">
            <v>295.95171999999991</v>
          </cell>
          <cell r="I264">
            <v>-256.74869000000001</v>
          </cell>
          <cell r="J264">
            <v>1525.9324699999997</v>
          </cell>
          <cell r="K264">
            <v>-36.351349999999456</v>
          </cell>
          <cell r="L264">
            <v>35.848419999999805</v>
          </cell>
          <cell r="M264">
            <v>36.174939999999879</v>
          </cell>
        </row>
        <row r="265">
          <cell r="A265" t="str">
            <v>Telern31138310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343.26595000000003</v>
          </cell>
          <cell r="L265">
            <v>-34.720799999999997</v>
          </cell>
          <cell r="M265">
            <v>1.4810899999999378</v>
          </cell>
        </row>
        <row r="266">
          <cell r="A266" t="str">
            <v>Telern31138313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343.26595000000003</v>
          </cell>
          <cell r="L266">
            <v>-34.720799999999997</v>
          </cell>
          <cell r="M266">
            <v>1.4810899999999378</v>
          </cell>
        </row>
        <row r="267">
          <cell r="A267" t="str">
            <v>Telern31138320</v>
          </cell>
          <cell r="B267">
            <v>57.419739999999997</v>
          </cell>
          <cell r="C267">
            <v>57.419739999999997</v>
          </cell>
          <cell r="D267">
            <v>69.123720000000006</v>
          </cell>
          <cell r="E267">
            <v>72.795879999999983</v>
          </cell>
          <cell r="F267">
            <v>72.795880000000011</v>
          </cell>
          <cell r="G267">
            <v>12.026579999999967</v>
          </cell>
          <cell r="H267">
            <v>278.96152000000012</v>
          </cell>
          <cell r="I267">
            <v>-261.75418000000008</v>
          </cell>
          <cell r="J267">
            <v>1167.4425199999998</v>
          </cell>
          <cell r="K267">
            <v>-165.93767000000003</v>
          </cell>
          <cell r="L267">
            <v>49.559770000000071</v>
          </cell>
          <cell r="M267">
            <v>21.349120000000084</v>
          </cell>
        </row>
        <row r="268">
          <cell r="A268" t="str">
            <v>Telern31138323</v>
          </cell>
          <cell r="B268">
            <v>57.419739999999997</v>
          </cell>
          <cell r="C268">
            <v>57.419739999999997</v>
          </cell>
          <cell r="D268">
            <v>69.123720000000006</v>
          </cell>
          <cell r="E268">
            <v>72.795879999999983</v>
          </cell>
          <cell r="F268">
            <v>72.795880000000011</v>
          </cell>
          <cell r="G268">
            <v>12.026579999999967</v>
          </cell>
          <cell r="H268">
            <v>278.96152000000012</v>
          </cell>
          <cell r="I268">
            <v>-261.75418000000008</v>
          </cell>
          <cell r="J268">
            <v>1167.4425199999998</v>
          </cell>
          <cell r="K268">
            <v>-165.93767000000003</v>
          </cell>
          <cell r="L268">
            <v>49.559770000000071</v>
          </cell>
          <cell r="M268">
            <v>21.349120000000084</v>
          </cell>
        </row>
        <row r="269">
          <cell r="A269" t="str">
            <v>Telern31138330</v>
          </cell>
          <cell r="B269">
            <v>58.498350000000002</v>
          </cell>
          <cell r="C269">
            <v>58.498350000000002</v>
          </cell>
          <cell r="D269">
            <v>51.377159999999975</v>
          </cell>
          <cell r="E269">
            <v>57.02582000000001</v>
          </cell>
          <cell r="F269">
            <v>57.02582000000001</v>
          </cell>
          <cell r="G269">
            <v>36.552009999999996</v>
          </cell>
          <cell r="H269">
            <v>16.990200000000016</v>
          </cell>
          <cell r="I269">
            <v>5.0054900000000089</v>
          </cell>
          <cell r="J269">
            <v>24.254959999999983</v>
          </cell>
          <cell r="K269">
            <v>11.605959999999982</v>
          </cell>
          <cell r="L269">
            <v>15.528360000000021</v>
          </cell>
          <cell r="M269">
            <v>13.326729999999998</v>
          </cell>
        </row>
        <row r="270">
          <cell r="A270" t="str">
            <v>Telern31138333</v>
          </cell>
          <cell r="B270">
            <v>58.498350000000002</v>
          </cell>
          <cell r="C270">
            <v>58.498350000000002</v>
          </cell>
          <cell r="D270">
            <v>51.377159999999975</v>
          </cell>
          <cell r="E270">
            <v>57.02582000000001</v>
          </cell>
          <cell r="F270">
            <v>57.02582000000001</v>
          </cell>
          <cell r="G270">
            <v>36.552009999999996</v>
          </cell>
          <cell r="H270">
            <v>16.990200000000016</v>
          </cell>
          <cell r="I270">
            <v>5.0054900000000089</v>
          </cell>
          <cell r="J270">
            <v>24.254959999999983</v>
          </cell>
          <cell r="K270">
            <v>11.605959999999982</v>
          </cell>
          <cell r="L270">
            <v>15.528360000000021</v>
          </cell>
          <cell r="M270">
            <v>13.326729999999998</v>
          </cell>
        </row>
        <row r="271">
          <cell r="A271" t="str">
            <v>Telern31138340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334.23498999999998</v>
          </cell>
          <cell r="K271">
            <v>-225.28558999999998</v>
          </cell>
          <cell r="L271">
            <v>5.4810900000000089</v>
          </cell>
          <cell r="M271">
            <v>1.8000000000000682E-2</v>
          </cell>
        </row>
        <row r="272">
          <cell r="A272" t="str">
            <v>Telern31138343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334.23498999999998</v>
          </cell>
          <cell r="K272">
            <v>-225.28558999999998</v>
          </cell>
          <cell r="L272">
            <v>5.4810900000000089</v>
          </cell>
          <cell r="M272">
            <v>1.8000000000000682E-2</v>
          </cell>
        </row>
        <row r="273">
          <cell r="A273" t="str">
            <v>Telern41111320</v>
          </cell>
          <cell r="B273">
            <v>1255.6735800000001</v>
          </cell>
          <cell r="C273">
            <v>1327.7635499999997</v>
          </cell>
          <cell r="D273">
            <v>-456.41273999999976</v>
          </cell>
          <cell r="E273">
            <v>3319.6452700000004</v>
          </cell>
          <cell r="F273">
            <v>946.46413999999913</v>
          </cell>
          <cell r="G273">
            <v>2046.5922399999999</v>
          </cell>
          <cell r="H273">
            <v>1216.5891200000005</v>
          </cell>
          <cell r="I273">
            <v>1596.6571500000009</v>
          </cell>
          <cell r="J273">
            <v>1755.9132499999996</v>
          </cell>
          <cell r="K273">
            <v>1625.6929899999996</v>
          </cell>
          <cell r="L273">
            <v>1195.3026700000009</v>
          </cell>
          <cell r="M273">
            <v>711.08201000000008</v>
          </cell>
        </row>
        <row r="274">
          <cell r="A274" t="str">
            <v>Telern41111324</v>
          </cell>
          <cell r="B274">
            <v>0</v>
          </cell>
          <cell r="C274">
            <v>0</v>
          </cell>
          <cell r="D274">
            <v>0</v>
          </cell>
          <cell r="E274">
            <v>-6.5519999999999995E-2</v>
          </cell>
          <cell r="F274">
            <v>0</v>
          </cell>
          <cell r="G274">
            <v>35.15887</v>
          </cell>
          <cell r="H274">
            <v>36.900179999999992</v>
          </cell>
          <cell r="I274">
            <v>26.952780000000004</v>
          </cell>
          <cell r="J274">
            <v>35.701670000000021</v>
          </cell>
          <cell r="K274">
            <v>45.695189999999997</v>
          </cell>
          <cell r="L274">
            <v>39.218229999999977</v>
          </cell>
          <cell r="M274">
            <v>32.950110000000024</v>
          </cell>
        </row>
        <row r="275">
          <cell r="A275" t="str">
            <v>Telern41111330</v>
          </cell>
          <cell r="B275">
            <v>266.71366999999998</v>
          </cell>
          <cell r="C275">
            <v>120.29953</v>
          </cell>
          <cell r="D275">
            <v>-34.690769999999986</v>
          </cell>
          <cell r="E275">
            <v>742.48414000000002</v>
          </cell>
          <cell r="F275">
            <v>-420.1414299999999</v>
          </cell>
          <cell r="G275">
            <v>-674.66514000000006</v>
          </cell>
          <cell r="H275">
            <v>633.37168999999994</v>
          </cell>
          <cell r="I275">
            <v>1162.98551</v>
          </cell>
          <cell r="J275">
            <v>1131.99739</v>
          </cell>
          <cell r="K275">
            <v>640.60995999999977</v>
          </cell>
          <cell r="L275">
            <v>640.2845099999995</v>
          </cell>
          <cell r="M275">
            <v>286.21120000000064</v>
          </cell>
        </row>
        <row r="276">
          <cell r="A276" t="str">
            <v>Telern41111334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6.2131800000000004</v>
          </cell>
          <cell r="J276">
            <v>10.00414</v>
          </cell>
          <cell r="K276">
            <v>13.000129999999999</v>
          </cell>
          <cell r="L276">
            <v>9.0186899999999994</v>
          </cell>
          <cell r="M276">
            <v>8.4767900000000012</v>
          </cell>
        </row>
        <row r="277">
          <cell r="A277" t="str">
            <v>Telest31138100</v>
          </cell>
          <cell r="B277">
            <v>2595.5188700000003</v>
          </cell>
          <cell r="C277">
            <v>1882.6114599999996</v>
          </cell>
          <cell r="D277">
            <v>1589.1635700000006</v>
          </cell>
          <cell r="E277">
            <v>1863.0732599999992</v>
          </cell>
          <cell r="F277">
            <v>2834.9580900000001</v>
          </cell>
          <cell r="G277">
            <v>2826.9703800000007</v>
          </cell>
          <cell r="H277">
            <v>2357.9120000000003</v>
          </cell>
          <cell r="I277">
            <v>3126.1085499999972</v>
          </cell>
          <cell r="J277">
            <v>2220.8961799999997</v>
          </cell>
          <cell r="K277">
            <v>2098.6335800000052</v>
          </cell>
          <cell r="L277">
            <v>3353.9172699999981</v>
          </cell>
          <cell r="M277">
            <v>3333.4944600000017</v>
          </cell>
        </row>
        <row r="278">
          <cell r="A278" t="str">
            <v>Telest31138110</v>
          </cell>
          <cell r="B278">
            <v>2472.64039</v>
          </cell>
          <cell r="C278">
            <v>1882.6114599999996</v>
          </cell>
          <cell r="D278">
            <v>1589.1635700000006</v>
          </cell>
          <cell r="E278">
            <v>1863.0732599999992</v>
          </cell>
          <cell r="F278">
            <v>2834.9580899999992</v>
          </cell>
          <cell r="G278">
            <v>2826.9703800000025</v>
          </cell>
          <cell r="H278">
            <v>2335.9119999999984</v>
          </cell>
          <cell r="I278">
            <v>3059.9706100000021</v>
          </cell>
          <cell r="J278">
            <v>2190.6293100000003</v>
          </cell>
          <cell r="K278">
            <v>2069.57114</v>
          </cell>
          <cell r="L278">
            <v>3331.2136699999974</v>
          </cell>
          <cell r="M278">
            <v>3284.4880699999994</v>
          </cell>
        </row>
        <row r="279">
          <cell r="A279" t="str">
            <v>Telest31138112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25.254729999999999</v>
          </cell>
          <cell r="J279">
            <v>4.6230000000001326E-2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Telest31138113</v>
          </cell>
          <cell r="B280">
            <v>2472.64039</v>
          </cell>
          <cell r="C280">
            <v>1882.6114599999996</v>
          </cell>
          <cell r="D280">
            <v>1589.1635700000006</v>
          </cell>
          <cell r="E280">
            <v>1863.0732599999992</v>
          </cell>
          <cell r="F280">
            <v>2834.9580899999992</v>
          </cell>
          <cell r="G280">
            <v>2826.9703800000025</v>
          </cell>
          <cell r="H280">
            <v>2335.9119999999984</v>
          </cell>
          <cell r="I280">
            <v>3034.7158800000016</v>
          </cell>
          <cell r="J280">
            <v>2190.5830799999967</v>
          </cell>
          <cell r="K280">
            <v>2069.5711400000037</v>
          </cell>
          <cell r="L280">
            <v>3331.213670000001</v>
          </cell>
          <cell r="M280">
            <v>3284.4880699999958</v>
          </cell>
        </row>
        <row r="281">
          <cell r="A281" t="str">
            <v>Telest31138120</v>
          </cell>
          <cell r="B281">
            <v>122.87848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1.6758600000000001</v>
          </cell>
          <cell r="J281">
            <v>0</v>
          </cell>
          <cell r="K281">
            <v>29.062440000000009</v>
          </cell>
          <cell r="L281">
            <v>22.703599999999994</v>
          </cell>
          <cell r="M281">
            <v>5.766840000000002</v>
          </cell>
        </row>
        <row r="282">
          <cell r="A282" t="str">
            <v>Telest31138122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1.6758599999999999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Telest31138123</v>
          </cell>
          <cell r="B283">
            <v>122.87848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29.062440000000009</v>
          </cell>
          <cell r="L283">
            <v>22.703599999999994</v>
          </cell>
          <cell r="M283">
            <v>5.7668399999999735</v>
          </cell>
        </row>
        <row r="284">
          <cell r="A284" t="str">
            <v>Telest31138130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22</v>
          </cell>
          <cell r="I284">
            <v>64.46208</v>
          </cell>
          <cell r="J284">
            <v>30.266869999999997</v>
          </cell>
          <cell r="K284">
            <v>0</v>
          </cell>
          <cell r="L284">
            <v>0</v>
          </cell>
          <cell r="M284">
            <v>43.239550000000008</v>
          </cell>
        </row>
        <row r="285">
          <cell r="A285" t="str">
            <v>Telest31138133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22</v>
          </cell>
          <cell r="I285">
            <v>64.46208</v>
          </cell>
          <cell r="J285">
            <v>30.266869999999997</v>
          </cell>
          <cell r="K285">
            <v>0</v>
          </cell>
          <cell r="L285">
            <v>0</v>
          </cell>
          <cell r="M285">
            <v>43.239550000000008</v>
          </cell>
        </row>
        <row r="286">
          <cell r="A286" t="str">
            <v>Telest31138300</v>
          </cell>
          <cell r="B286">
            <v>87.159309999999991</v>
          </cell>
          <cell r="C286">
            <v>38.096380000000011</v>
          </cell>
          <cell r="D286">
            <v>380.96380999999997</v>
          </cell>
          <cell r="E286">
            <v>-306.65517</v>
          </cell>
          <cell r="F286">
            <v>23.679620000000028</v>
          </cell>
          <cell r="G286">
            <v>34.714649999999978</v>
          </cell>
          <cell r="H286">
            <v>101.12799000000001</v>
          </cell>
          <cell r="I286">
            <v>3.6490799999999695</v>
          </cell>
          <cell r="J286">
            <v>823.58660000000009</v>
          </cell>
          <cell r="K286">
            <v>277.69339999999988</v>
          </cell>
          <cell r="L286">
            <v>258.70836000000008</v>
          </cell>
          <cell r="M286">
            <v>54.637879999999768</v>
          </cell>
        </row>
        <row r="287">
          <cell r="A287" t="str">
            <v>Telest31138310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211.90051</v>
          </cell>
          <cell r="K287">
            <v>70.226990000000001</v>
          </cell>
          <cell r="L287">
            <v>63.489780000000053</v>
          </cell>
          <cell r="M287">
            <v>-62.941620000000057</v>
          </cell>
        </row>
        <row r="288">
          <cell r="A288" t="str">
            <v>Telest31138312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132.98286999999999</v>
          </cell>
          <cell r="M288">
            <v>-132.98286999999999</v>
          </cell>
        </row>
        <row r="289">
          <cell r="A289" t="str">
            <v>Telest31138313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211.90051</v>
          </cell>
          <cell r="K289">
            <v>70.226990000000001</v>
          </cell>
          <cell r="L289">
            <v>-69.493089999999995</v>
          </cell>
          <cell r="M289">
            <v>70.041250000000005</v>
          </cell>
        </row>
        <row r="290">
          <cell r="A290" t="str">
            <v>Telest31138320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520.75382000000002</v>
          </cell>
          <cell r="K290">
            <v>163.73379</v>
          </cell>
          <cell r="L290">
            <v>152.44011999999998</v>
          </cell>
          <cell r="M290">
            <v>45.434469999999919</v>
          </cell>
        </row>
        <row r="291">
          <cell r="A291" t="str">
            <v>Telest31138322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53.475819999999999</v>
          </cell>
          <cell r="L291">
            <v>52.07302</v>
          </cell>
          <cell r="M291">
            <v>-52.07302</v>
          </cell>
        </row>
        <row r="292">
          <cell r="A292" t="str">
            <v>Telest31138323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520.75382000000002</v>
          </cell>
          <cell r="K292">
            <v>110.25797</v>
          </cell>
          <cell r="L292">
            <v>100.36710000000005</v>
          </cell>
          <cell r="M292">
            <v>97.507489999999962</v>
          </cell>
        </row>
        <row r="293">
          <cell r="A293" t="str">
            <v>Telest31138330</v>
          </cell>
          <cell r="B293">
            <v>87.159309999999991</v>
          </cell>
          <cell r="C293">
            <v>38.096380000000011</v>
          </cell>
          <cell r="D293">
            <v>380.96380999999997</v>
          </cell>
          <cell r="E293">
            <v>-306.65517</v>
          </cell>
          <cell r="F293">
            <v>23.679620000000028</v>
          </cell>
          <cell r="G293">
            <v>34.714649999999978</v>
          </cell>
          <cell r="H293">
            <v>101.12799000000001</v>
          </cell>
          <cell r="I293">
            <v>3.6490799999999695</v>
          </cell>
          <cell r="J293">
            <v>16.769760000000019</v>
          </cell>
          <cell r="K293">
            <v>20.010400000000004</v>
          </cell>
          <cell r="L293">
            <v>20.820920000000001</v>
          </cell>
          <cell r="M293">
            <v>93.928799999999967</v>
          </cell>
        </row>
        <row r="294">
          <cell r="A294" t="str">
            <v>Telest31138333</v>
          </cell>
          <cell r="B294">
            <v>87.159309999999991</v>
          </cell>
          <cell r="C294">
            <v>38.096380000000011</v>
          </cell>
          <cell r="D294">
            <v>380.96380999999997</v>
          </cell>
          <cell r="E294">
            <v>-306.65517</v>
          </cell>
          <cell r="F294">
            <v>23.679620000000028</v>
          </cell>
          <cell r="G294">
            <v>34.714649999999978</v>
          </cell>
          <cell r="H294">
            <v>101.12799000000001</v>
          </cell>
          <cell r="I294">
            <v>3.6490799999999695</v>
          </cell>
          <cell r="J294">
            <v>16.769760000000019</v>
          </cell>
          <cell r="K294">
            <v>20.010400000000004</v>
          </cell>
          <cell r="L294">
            <v>20.820920000000001</v>
          </cell>
          <cell r="M294">
            <v>93.928799999999967</v>
          </cell>
        </row>
        <row r="295">
          <cell r="A295" t="str">
            <v>Telest31138340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74.162509999999997</v>
          </cell>
          <cell r="K295">
            <v>23.722219999999993</v>
          </cell>
          <cell r="L295">
            <v>21.957540000000009</v>
          </cell>
          <cell r="M295">
            <v>-21.783770000000004</v>
          </cell>
        </row>
        <row r="296">
          <cell r="A296" t="str">
            <v>Telest31138342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23.5928</v>
          </cell>
          <cell r="L296">
            <v>21.854299999999999</v>
          </cell>
          <cell r="M296">
            <v>-21.854299999999999</v>
          </cell>
        </row>
        <row r="297">
          <cell r="A297" t="str">
            <v>Telest31138343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74.162509999999997</v>
          </cell>
          <cell r="K297">
            <v>0.12941999999999609</v>
          </cell>
          <cell r="L297">
            <v>0.10323999999999955</v>
          </cell>
          <cell r="M297">
            <v>7.0530000000005089E-2</v>
          </cell>
        </row>
        <row r="298">
          <cell r="A298" t="str">
            <v>Telest41111320</v>
          </cell>
          <cell r="B298">
            <v>3230.94245</v>
          </cell>
          <cell r="C298">
            <v>3230.7639199999999</v>
          </cell>
          <cell r="D298">
            <v>3679.8150699999987</v>
          </cell>
          <cell r="E298">
            <v>3243.3098000000009</v>
          </cell>
          <cell r="F298">
            <v>3669.6029300000009</v>
          </cell>
          <cell r="G298">
            <v>3627.1103600000024</v>
          </cell>
          <cell r="H298">
            <v>3879.1442999999963</v>
          </cell>
          <cell r="I298">
            <v>1874.0255900000011</v>
          </cell>
          <cell r="J298">
            <v>4108.0360699999983</v>
          </cell>
          <cell r="K298">
            <v>4121.2996300000013</v>
          </cell>
          <cell r="L298">
            <v>3385.9826900000044</v>
          </cell>
          <cell r="M298">
            <v>1427.4191499999943</v>
          </cell>
        </row>
        <row r="299">
          <cell r="A299" t="str">
            <v>Telest41111324</v>
          </cell>
          <cell r="B299">
            <v>20.647269999999999</v>
          </cell>
          <cell r="C299">
            <v>20.038850000000004</v>
          </cell>
          <cell r="D299">
            <v>18.735489999999999</v>
          </cell>
          <cell r="E299">
            <v>17.741489999999999</v>
          </cell>
          <cell r="F299">
            <v>25.241049999999987</v>
          </cell>
          <cell r="G299">
            <v>31.760920000000027</v>
          </cell>
          <cell r="H299">
            <v>12.955809999999985</v>
          </cell>
          <cell r="I299">
            <v>5.4403100000000109</v>
          </cell>
          <cell r="J299">
            <v>12.179630000000003</v>
          </cell>
          <cell r="K299">
            <v>38.251639999999981</v>
          </cell>
          <cell r="L299">
            <v>246.18736000000001</v>
          </cell>
          <cell r="M299">
            <v>124.63536999999991</v>
          </cell>
        </row>
        <row r="300">
          <cell r="A300" t="str">
            <v>Telest41111325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0.28267999999999999</v>
          </cell>
          <cell r="I300">
            <v>0.15583000000000002</v>
          </cell>
          <cell r="J300">
            <v>0.38602999999999993</v>
          </cell>
          <cell r="K300">
            <v>9.9740000000000051E-2</v>
          </cell>
          <cell r="L300">
            <v>0.26836000000000015</v>
          </cell>
          <cell r="M300">
            <v>0.25979999999999981</v>
          </cell>
        </row>
        <row r="301">
          <cell r="A301" t="str">
            <v>Telest41111330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288.64971999999995</v>
          </cell>
          <cell r="I301">
            <v>781.48465000000033</v>
          </cell>
          <cell r="J301">
            <v>434.49900999999977</v>
          </cell>
          <cell r="K301">
            <v>1245.39627</v>
          </cell>
          <cell r="L301">
            <v>1251.69265</v>
          </cell>
          <cell r="M301">
            <v>616.45112000000017</v>
          </cell>
        </row>
        <row r="302">
          <cell r="A302" t="str">
            <v>Telest41111334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5.2451000000000008</v>
          </cell>
          <cell r="J302">
            <v>39.65025</v>
          </cell>
          <cell r="K302">
            <v>18.713340000000002</v>
          </cell>
          <cell r="L302">
            <v>9.3241499999999959</v>
          </cell>
          <cell r="M302">
            <v>12.093379999999996</v>
          </cell>
        </row>
        <row r="303">
          <cell r="A303" t="str">
            <v>Telma31138100</v>
          </cell>
          <cell r="B303">
            <v>742.98510999999996</v>
          </cell>
          <cell r="C303">
            <v>682.79502999999988</v>
          </cell>
          <cell r="D303">
            <v>667.74391000000014</v>
          </cell>
          <cell r="E303">
            <v>706.34045999999989</v>
          </cell>
          <cell r="F303">
            <v>744.9039800000005</v>
          </cell>
          <cell r="G303">
            <v>1754.58151</v>
          </cell>
          <cell r="H303">
            <v>1055.9940399999996</v>
          </cell>
          <cell r="I303">
            <v>1484.9085999999998</v>
          </cell>
          <cell r="J303">
            <v>665.01119000000017</v>
          </cell>
          <cell r="K303">
            <v>1468.9560199999996</v>
          </cell>
          <cell r="L303">
            <v>1594.1407900000013</v>
          </cell>
          <cell r="M303">
            <v>598.04042999999911</v>
          </cell>
        </row>
        <row r="304">
          <cell r="A304" t="str">
            <v>Telma31138110</v>
          </cell>
          <cell r="B304">
            <v>659.59371999999996</v>
          </cell>
          <cell r="C304">
            <v>612.63563000000011</v>
          </cell>
          <cell r="D304">
            <v>586.10742000000005</v>
          </cell>
          <cell r="E304">
            <v>626.90460000000007</v>
          </cell>
          <cell r="F304">
            <v>665.46812</v>
          </cell>
          <cell r="G304">
            <v>1643.7892299999994</v>
          </cell>
          <cell r="H304">
            <v>956.5874300000005</v>
          </cell>
          <cell r="I304">
            <v>1385.5019899999998</v>
          </cell>
          <cell r="J304">
            <v>438.66239000000041</v>
          </cell>
          <cell r="K304">
            <v>1467.1725300000007</v>
          </cell>
          <cell r="L304">
            <v>1383.7720099999988</v>
          </cell>
          <cell r="M304">
            <v>509.22865000000093</v>
          </cell>
        </row>
        <row r="305">
          <cell r="A305" t="str">
            <v>Telma31138113</v>
          </cell>
          <cell r="B305">
            <v>659.59371999999996</v>
          </cell>
          <cell r="C305">
            <v>612.63563000000011</v>
          </cell>
          <cell r="D305">
            <v>586.10742000000005</v>
          </cell>
          <cell r="E305">
            <v>626.90460000000007</v>
          </cell>
          <cell r="F305">
            <v>665.46812</v>
          </cell>
          <cell r="G305">
            <v>1643.7892299999994</v>
          </cell>
          <cell r="H305">
            <v>956.5874300000005</v>
          </cell>
          <cell r="I305">
            <v>1385.5019899999998</v>
          </cell>
          <cell r="J305">
            <v>438.66239000000041</v>
          </cell>
          <cell r="K305">
            <v>1467.1725300000007</v>
          </cell>
          <cell r="L305">
            <v>1383.7720099999988</v>
          </cell>
          <cell r="M305">
            <v>509.22865000000093</v>
          </cell>
        </row>
        <row r="306">
          <cell r="A306" t="str">
            <v>Telma31138120</v>
          </cell>
          <cell r="B306">
            <v>83.391390000000001</v>
          </cell>
          <cell r="C306">
            <v>70.159400000000005</v>
          </cell>
          <cell r="D306">
            <v>81.636489999999981</v>
          </cell>
          <cell r="E306">
            <v>79.435860000000048</v>
          </cell>
          <cell r="F306">
            <v>79.435859999999991</v>
          </cell>
          <cell r="G306">
            <v>110.79228000000001</v>
          </cell>
          <cell r="H306">
            <v>2.9363599999999792</v>
          </cell>
          <cell r="I306">
            <v>2.9363599999999792</v>
          </cell>
          <cell r="J306">
            <v>13.168430000000001</v>
          </cell>
          <cell r="K306">
            <v>10.597070000000031</v>
          </cell>
          <cell r="L306">
            <v>96.415219999999977</v>
          </cell>
          <cell r="M306">
            <v>-5.538569999999936</v>
          </cell>
        </row>
        <row r="307">
          <cell r="A307" t="str">
            <v>Telma31138122</v>
          </cell>
          <cell r="B307">
            <v>0</v>
          </cell>
          <cell r="C307">
            <v>0</v>
          </cell>
          <cell r="D307">
            <v>0</v>
          </cell>
          <cell r="E307">
            <v>2.5605100000000003</v>
          </cell>
          <cell r="F307">
            <v>-2.5605100000000003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Telma31138123</v>
          </cell>
          <cell r="B308">
            <v>83.391390000000001</v>
          </cell>
          <cell r="C308">
            <v>70.159400000000005</v>
          </cell>
          <cell r="D308">
            <v>81.636489999999981</v>
          </cell>
          <cell r="E308">
            <v>76.875350000000026</v>
          </cell>
          <cell r="F308">
            <v>81.996370000000013</v>
          </cell>
          <cell r="G308">
            <v>110.79228000000001</v>
          </cell>
          <cell r="H308">
            <v>2.9363599999999792</v>
          </cell>
          <cell r="I308">
            <v>2.9363599999999792</v>
          </cell>
          <cell r="J308">
            <v>13.168430000000001</v>
          </cell>
          <cell r="K308">
            <v>10.597070000000031</v>
          </cell>
          <cell r="L308">
            <v>96.415219999999977</v>
          </cell>
          <cell r="M308">
            <v>-5.538569999999936</v>
          </cell>
        </row>
        <row r="309">
          <cell r="A309" t="str">
            <v>Telma31138130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96.470249999999993</v>
          </cell>
          <cell r="I309">
            <v>96.470249999999993</v>
          </cell>
          <cell r="J309">
            <v>213.18036999999998</v>
          </cell>
          <cell r="K309">
            <v>-8.8135800000000017</v>
          </cell>
          <cell r="L309">
            <v>113.95356000000004</v>
          </cell>
          <cell r="M309">
            <v>94.350349999999935</v>
          </cell>
        </row>
        <row r="310">
          <cell r="A310" t="str">
            <v>Telma31138133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96.470249999999993</v>
          </cell>
          <cell r="I310">
            <v>96.470249999999993</v>
          </cell>
          <cell r="J310">
            <v>213.18036999999998</v>
          </cell>
          <cell r="K310">
            <v>-8.8135800000000017</v>
          </cell>
          <cell r="L310">
            <v>113.95356000000004</v>
          </cell>
          <cell r="M310">
            <v>94.350349999999935</v>
          </cell>
        </row>
        <row r="311">
          <cell r="A311" t="str">
            <v>Telma31138300</v>
          </cell>
          <cell r="B311">
            <v>464.47424999999998</v>
          </cell>
          <cell r="C311">
            <v>323.03231000000005</v>
          </cell>
          <cell r="D311">
            <v>321.27831000000015</v>
          </cell>
          <cell r="E311">
            <v>281.79468999999995</v>
          </cell>
          <cell r="F311">
            <v>281.7947099999999</v>
          </cell>
          <cell r="G311">
            <v>363.47333000000003</v>
          </cell>
          <cell r="H311">
            <v>326.88708999999972</v>
          </cell>
          <cell r="I311">
            <v>326.88709000000017</v>
          </cell>
          <cell r="J311">
            <v>1023.23947</v>
          </cell>
          <cell r="K311">
            <v>514.30166999999983</v>
          </cell>
          <cell r="L311">
            <v>317.68596999999954</v>
          </cell>
          <cell r="M311">
            <v>425.12619000000086</v>
          </cell>
        </row>
        <row r="312">
          <cell r="A312" t="str">
            <v>Telma31138310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365.77906000000002</v>
          </cell>
          <cell r="K312">
            <v>-357.98376000000002</v>
          </cell>
          <cell r="L312">
            <v>-4.90794</v>
          </cell>
          <cell r="M312">
            <v>1.1756700000000002</v>
          </cell>
        </row>
        <row r="313">
          <cell r="A313" t="str">
            <v>Telma31138313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365.77906000000002</v>
          </cell>
          <cell r="K313">
            <v>-357.98376000000002</v>
          </cell>
          <cell r="L313">
            <v>-4.90794</v>
          </cell>
          <cell r="M313">
            <v>1.1756700000000002</v>
          </cell>
        </row>
        <row r="314">
          <cell r="A314" t="str">
            <v>Telma31138320</v>
          </cell>
          <cell r="B314">
            <v>351.26756</v>
          </cell>
          <cell r="C314">
            <v>224.01499000000001</v>
          </cell>
          <cell r="D314">
            <v>216.69754999999998</v>
          </cell>
          <cell r="E314">
            <v>192.08759999999995</v>
          </cell>
          <cell r="F314">
            <v>272.96528000000001</v>
          </cell>
          <cell r="G314">
            <v>119.93498999999997</v>
          </cell>
          <cell r="H314">
            <v>219.92742999999996</v>
          </cell>
          <cell r="I314">
            <v>219.92743000000019</v>
          </cell>
          <cell r="J314">
            <v>519.98398999999972</v>
          </cell>
          <cell r="K314">
            <v>814.90144000000009</v>
          </cell>
          <cell r="L314">
            <v>298.5319999999997</v>
          </cell>
          <cell r="M314">
            <v>366.7505000000001</v>
          </cell>
        </row>
        <row r="315">
          <cell r="A315" t="str">
            <v>Telma31138323</v>
          </cell>
          <cell r="B315">
            <v>351.26756</v>
          </cell>
          <cell r="C315">
            <v>224.01499000000001</v>
          </cell>
          <cell r="D315">
            <v>216.69754999999998</v>
          </cell>
          <cell r="E315">
            <v>192.08759999999995</v>
          </cell>
          <cell r="F315">
            <v>272.96528000000001</v>
          </cell>
          <cell r="G315">
            <v>119.93498999999997</v>
          </cell>
          <cell r="H315">
            <v>219.92742999999996</v>
          </cell>
          <cell r="I315">
            <v>219.92743000000019</v>
          </cell>
          <cell r="J315">
            <v>519.98398999999972</v>
          </cell>
          <cell r="K315">
            <v>814.90144000000009</v>
          </cell>
          <cell r="L315">
            <v>298.5319999999997</v>
          </cell>
          <cell r="M315">
            <v>366.7505000000001</v>
          </cell>
        </row>
        <row r="316">
          <cell r="A316" t="str">
            <v>Telma31138330</v>
          </cell>
          <cell r="B316">
            <v>113.20669000000001</v>
          </cell>
          <cell r="C316">
            <v>99.017320000000012</v>
          </cell>
          <cell r="D316">
            <v>104.58076</v>
          </cell>
          <cell r="E316">
            <v>89.707089999999994</v>
          </cell>
          <cell r="F316">
            <v>8.8294299999999453</v>
          </cell>
          <cell r="G316">
            <v>243.53834000000006</v>
          </cell>
          <cell r="H316">
            <v>106.95965999999999</v>
          </cell>
          <cell r="I316">
            <v>106.95965999999999</v>
          </cell>
          <cell r="J316">
            <v>9.5661299999999301</v>
          </cell>
          <cell r="K316">
            <v>181.68796000000009</v>
          </cell>
          <cell r="L316">
            <v>27.454940000000079</v>
          </cell>
          <cell r="M316">
            <v>56.827309999999898</v>
          </cell>
        </row>
        <row r="317">
          <cell r="A317" t="str">
            <v>Telma31138333</v>
          </cell>
          <cell r="B317">
            <v>113.20669000000001</v>
          </cell>
          <cell r="C317">
            <v>99.017320000000012</v>
          </cell>
          <cell r="D317">
            <v>104.58076</v>
          </cell>
          <cell r="E317">
            <v>89.707089999999994</v>
          </cell>
          <cell r="F317">
            <v>8.8294299999999453</v>
          </cell>
          <cell r="G317">
            <v>243.53834000000006</v>
          </cell>
          <cell r="H317">
            <v>106.95965999999999</v>
          </cell>
          <cell r="I317">
            <v>106.95965999999999</v>
          </cell>
          <cell r="J317">
            <v>9.5661299999999301</v>
          </cell>
          <cell r="K317">
            <v>181.68796000000009</v>
          </cell>
          <cell r="L317">
            <v>27.454940000000079</v>
          </cell>
          <cell r="M317">
            <v>56.827309999999898</v>
          </cell>
        </row>
        <row r="318">
          <cell r="A318" t="str">
            <v>Telma31138340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127.91028999999999</v>
          </cell>
          <cell r="K318">
            <v>-124.30396999999999</v>
          </cell>
          <cell r="L318">
            <v>-3.3930300000000004</v>
          </cell>
          <cell r="M318">
            <v>0.37270999999999999</v>
          </cell>
        </row>
        <row r="319">
          <cell r="A319" t="str">
            <v>Telma31138343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127.91028999999999</v>
          </cell>
          <cell r="K319">
            <v>-124.30396999999999</v>
          </cell>
          <cell r="L319">
            <v>-3.3930300000000004</v>
          </cell>
          <cell r="M319">
            <v>0.37270999999999999</v>
          </cell>
        </row>
        <row r="320">
          <cell r="A320" t="str">
            <v>Telma41111320</v>
          </cell>
          <cell r="B320">
            <v>2390.5182300000001</v>
          </cell>
          <cell r="C320">
            <v>2585.38859</v>
          </cell>
          <cell r="D320">
            <v>1767.3208800000002</v>
          </cell>
          <cell r="E320">
            <v>-61.881750000000466</v>
          </cell>
          <cell r="F320">
            <v>2812.9455200000002</v>
          </cell>
          <cell r="G320">
            <v>1855.0913</v>
          </cell>
          <cell r="H320">
            <v>1747.6310899999989</v>
          </cell>
          <cell r="I320">
            <v>2387.4454999999998</v>
          </cell>
          <cell r="J320">
            <v>2342.5748199999998</v>
          </cell>
          <cell r="K320">
            <v>2488.2037500000006</v>
          </cell>
          <cell r="L320">
            <v>1587.0712100000019</v>
          </cell>
          <cell r="M320">
            <v>1777.6940300000024</v>
          </cell>
        </row>
        <row r="321">
          <cell r="A321" t="str">
            <v>Telma41111323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6.9871099999999995</v>
          </cell>
          <cell r="H321">
            <v>-6.9871099999999995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Telma41111324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60.186390000000003</v>
          </cell>
          <cell r="I322">
            <v>52.868989999999997</v>
          </cell>
          <cell r="J322">
            <v>10.727000000000004</v>
          </cell>
          <cell r="K322">
            <v>55.225989999999982</v>
          </cell>
          <cell r="L322">
            <v>37.809170000000023</v>
          </cell>
          <cell r="M322">
            <v>57.188789999999983</v>
          </cell>
        </row>
        <row r="323">
          <cell r="A323" t="str">
            <v>Telma41111330</v>
          </cell>
          <cell r="B323">
            <v>161.63235</v>
          </cell>
          <cell r="C323">
            <v>105.07611999999997</v>
          </cell>
          <cell r="D323">
            <v>-241.37460999999996</v>
          </cell>
          <cell r="E323">
            <v>804.40657999999996</v>
          </cell>
          <cell r="F323">
            <v>-532.82060999999999</v>
          </cell>
          <cell r="G323">
            <v>1.5300000000024738E-2</v>
          </cell>
          <cell r="H323">
            <v>211.16780999999997</v>
          </cell>
          <cell r="I323">
            <v>574.36343000000011</v>
          </cell>
          <cell r="J323">
            <v>670.84865999999988</v>
          </cell>
          <cell r="K323">
            <v>398.07536000000005</v>
          </cell>
          <cell r="L323">
            <v>562.33399000000009</v>
          </cell>
          <cell r="M323">
            <v>698.35162999999966</v>
          </cell>
        </row>
        <row r="324">
          <cell r="A324" t="str">
            <v>Telpa31138100</v>
          </cell>
          <cell r="B324">
            <v>1563.57087</v>
          </cell>
          <cell r="C324">
            <v>1495.2385800000002</v>
          </cell>
          <cell r="D324">
            <v>1481.2102900000004</v>
          </cell>
          <cell r="E324">
            <v>1636.7517799999987</v>
          </cell>
          <cell r="F324">
            <v>1496.3143500000006</v>
          </cell>
          <cell r="G324">
            <v>1801.8624300000001</v>
          </cell>
          <cell r="H324">
            <v>1558.5359100000005</v>
          </cell>
          <cell r="I324">
            <v>1649.9999099999986</v>
          </cell>
          <cell r="J324">
            <v>2685.6818400000011</v>
          </cell>
          <cell r="K324">
            <v>2841.5468899999996</v>
          </cell>
          <cell r="L324">
            <v>1203.4073200000021</v>
          </cell>
          <cell r="M324">
            <v>2457.2970699999969</v>
          </cell>
        </row>
        <row r="325">
          <cell r="A325" t="str">
            <v>Telpa31138110</v>
          </cell>
          <cell r="B325">
            <v>1432.5129999999999</v>
          </cell>
          <cell r="C325">
            <v>1377.0056300000001</v>
          </cell>
          <cell r="D325">
            <v>1408.8094699999997</v>
          </cell>
          <cell r="E325">
            <v>1479.4730100000006</v>
          </cell>
          <cell r="F325">
            <v>1392.4335000000001</v>
          </cell>
          <cell r="G325">
            <v>1689.6211900000008</v>
          </cell>
          <cell r="H325">
            <v>1450.243269999999</v>
          </cell>
          <cell r="I325">
            <v>1541.707269999999</v>
          </cell>
          <cell r="J325">
            <v>1963.9784700000018</v>
          </cell>
          <cell r="K325">
            <v>1803.9926599999999</v>
          </cell>
          <cell r="L325">
            <v>3180.4636099999989</v>
          </cell>
          <cell r="M325">
            <v>2353.0964600000007</v>
          </cell>
        </row>
        <row r="326">
          <cell r="A326" t="str">
            <v>Telpa31138113</v>
          </cell>
          <cell r="B326">
            <v>1432.5129999999999</v>
          </cell>
          <cell r="C326">
            <v>1377.0056300000001</v>
          </cell>
          <cell r="D326">
            <v>1408.8094699999997</v>
          </cell>
          <cell r="E326">
            <v>1479.4730100000006</v>
          </cell>
          <cell r="F326">
            <v>1392.4335000000001</v>
          </cell>
          <cell r="G326">
            <v>1689.6211900000008</v>
          </cell>
          <cell r="H326">
            <v>1450.243269999999</v>
          </cell>
          <cell r="I326">
            <v>1541.707269999999</v>
          </cell>
          <cell r="J326">
            <v>1963.9784700000018</v>
          </cell>
          <cell r="K326">
            <v>1803.9926599999999</v>
          </cell>
          <cell r="L326">
            <v>3180.4636099999989</v>
          </cell>
          <cell r="M326">
            <v>2353.0964600000007</v>
          </cell>
        </row>
        <row r="327">
          <cell r="A327" t="str">
            <v>Telpa31138120</v>
          </cell>
          <cell r="B327">
            <v>3.3732500000000001</v>
          </cell>
          <cell r="C327">
            <v>2.5353299999999996</v>
          </cell>
          <cell r="D327">
            <v>2.7947000000000015</v>
          </cell>
          <cell r="E327">
            <v>6.61416</v>
          </cell>
          <cell r="F327">
            <v>4.2913399999999982</v>
          </cell>
          <cell r="G327">
            <v>2.5012699999999981</v>
          </cell>
          <cell r="H327">
            <v>3.4615900000000011</v>
          </cell>
          <cell r="I327">
            <v>3.8702700000000014</v>
          </cell>
          <cell r="J327">
            <v>15.55565</v>
          </cell>
          <cell r="K327">
            <v>18.444020000000002</v>
          </cell>
          <cell r="L327">
            <v>2.2635599999999982</v>
          </cell>
          <cell r="M327">
            <v>22.454850000000008</v>
          </cell>
        </row>
        <row r="328">
          <cell r="A328" t="str">
            <v>Telpa31138122</v>
          </cell>
          <cell r="B328">
            <v>1.0838800000000002</v>
          </cell>
          <cell r="C328">
            <v>0.87525999999999993</v>
          </cell>
          <cell r="D328">
            <v>1.0363299999999995</v>
          </cell>
          <cell r="E328">
            <v>2.6749200000000006</v>
          </cell>
          <cell r="F328">
            <v>1.6365599999999993</v>
          </cell>
          <cell r="G328">
            <v>0.6383100000000006</v>
          </cell>
          <cell r="H328">
            <v>1.1313899999999988</v>
          </cell>
          <cell r="I328">
            <v>1.3425600000000006</v>
          </cell>
          <cell r="J328">
            <v>2.152000000000065E-2</v>
          </cell>
          <cell r="K328">
            <v>-1.01478</v>
          </cell>
          <cell r="L328">
            <v>0.1255999999999986</v>
          </cell>
          <cell r="M328">
            <v>-0.5566299999999984</v>
          </cell>
        </row>
        <row r="329">
          <cell r="A329" t="str">
            <v>Telpa31138123</v>
          </cell>
          <cell r="B329">
            <v>2.2893699999999999</v>
          </cell>
          <cell r="C329">
            <v>1.6600700000000002</v>
          </cell>
          <cell r="D329">
            <v>1.7583700000000002</v>
          </cell>
          <cell r="E329">
            <v>3.9392399999999999</v>
          </cell>
          <cell r="F329">
            <v>2.6547800000000006</v>
          </cell>
          <cell r="G329">
            <v>1.8629599999999993</v>
          </cell>
          <cell r="H329">
            <v>2.3302000000000014</v>
          </cell>
          <cell r="I329">
            <v>2.527709999999999</v>
          </cell>
          <cell r="J329">
            <v>15.534130000000005</v>
          </cell>
          <cell r="K329">
            <v>19.458799999999989</v>
          </cell>
          <cell r="L329">
            <v>2.1379599999999996</v>
          </cell>
          <cell r="M329">
            <v>23.011480000000006</v>
          </cell>
        </row>
        <row r="330">
          <cell r="A330" t="str">
            <v>Telpa31138130</v>
          </cell>
          <cell r="B330">
            <v>127.68462</v>
          </cell>
          <cell r="C330">
            <v>115.69762</v>
          </cell>
          <cell r="D330">
            <v>69.606120000000004</v>
          </cell>
          <cell r="E330">
            <v>150.66460999999998</v>
          </cell>
          <cell r="F330">
            <v>99.589510000000018</v>
          </cell>
          <cell r="G330">
            <v>109.73996999999997</v>
          </cell>
          <cell r="H330">
            <v>104.83105</v>
          </cell>
          <cell r="I330">
            <v>104.42237</v>
          </cell>
          <cell r="J330">
            <v>706.14772000000016</v>
          </cell>
          <cell r="K330">
            <v>1019.1102099999996</v>
          </cell>
          <cell r="L330">
            <v>-1979.3198499999999</v>
          </cell>
          <cell r="M330">
            <v>81.745760000000018</v>
          </cell>
        </row>
        <row r="331">
          <cell r="A331" t="str">
            <v>Telpa31138133</v>
          </cell>
          <cell r="B331">
            <v>127.68462</v>
          </cell>
          <cell r="C331">
            <v>115.69762</v>
          </cell>
          <cell r="D331">
            <v>69.606120000000004</v>
          </cell>
          <cell r="E331">
            <v>150.66460999999998</v>
          </cell>
          <cell r="F331">
            <v>99.589510000000018</v>
          </cell>
          <cell r="G331">
            <v>109.73996999999997</v>
          </cell>
          <cell r="H331">
            <v>104.83105</v>
          </cell>
          <cell r="I331">
            <v>104.42237</v>
          </cell>
          <cell r="J331">
            <v>706.14772000000016</v>
          </cell>
          <cell r="K331">
            <v>1019.1102099999996</v>
          </cell>
          <cell r="L331">
            <v>-1979.3198499999999</v>
          </cell>
          <cell r="M331">
            <v>81.745760000000018</v>
          </cell>
        </row>
        <row r="332">
          <cell r="A332" t="str">
            <v>Telpa31138300</v>
          </cell>
          <cell r="B332">
            <v>259.81763000000001</v>
          </cell>
          <cell r="C332">
            <v>214.26044999999999</v>
          </cell>
          <cell r="D332">
            <v>239.13096000000007</v>
          </cell>
          <cell r="E332">
            <v>220.36537999999996</v>
          </cell>
          <cell r="F332">
            <v>194.59148999999991</v>
          </cell>
          <cell r="G332">
            <v>184.21510000000012</v>
          </cell>
          <cell r="H332">
            <v>584.21510000000012</v>
          </cell>
          <cell r="I332">
            <v>-210</v>
          </cell>
          <cell r="J332">
            <v>1827.5851999999998</v>
          </cell>
          <cell r="K332">
            <v>-730.01458999999977</v>
          </cell>
          <cell r="L332">
            <v>306.48617000000013</v>
          </cell>
          <cell r="M332">
            <v>309.5000699999996</v>
          </cell>
        </row>
        <row r="333">
          <cell r="A333" t="str">
            <v>Telpa31138310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607.25378999999998</v>
          </cell>
          <cell r="K333">
            <v>-604.49105999999995</v>
          </cell>
          <cell r="L333">
            <v>0.67599000000000009</v>
          </cell>
          <cell r="M333">
            <v>0.7758200000000004</v>
          </cell>
        </row>
        <row r="334">
          <cell r="A334" t="str">
            <v>Telpa31138312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604.68320999999992</v>
          </cell>
          <cell r="K334">
            <v>-604.68320999999992</v>
          </cell>
          <cell r="L334">
            <v>0</v>
          </cell>
          <cell r="M334">
            <v>0</v>
          </cell>
        </row>
        <row r="335">
          <cell r="A335" t="str">
            <v>Telpa31138313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2.5705800000000001</v>
          </cell>
          <cell r="K335">
            <v>0.19214999999999982</v>
          </cell>
          <cell r="L335">
            <v>0.67599000000000009</v>
          </cell>
          <cell r="M335">
            <v>0.7758200000000004</v>
          </cell>
        </row>
        <row r="336">
          <cell r="A336" t="str">
            <v>Telpa31138320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1282.70246</v>
          </cell>
          <cell r="K336">
            <v>-94.135379999999941</v>
          </cell>
          <cell r="L336">
            <v>269.37093000000004</v>
          </cell>
          <cell r="M336">
            <v>278.79316999999992</v>
          </cell>
        </row>
        <row r="337">
          <cell r="A337" t="str">
            <v>Telpa31138322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236.02903000000001</v>
          </cell>
          <cell r="K337">
            <v>-236.02903000000001</v>
          </cell>
          <cell r="L337">
            <v>0</v>
          </cell>
          <cell r="M337">
            <v>0</v>
          </cell>
        </row>
        <row r="338">
          <cell r="A338" t="str">
            <v>Telpa31138323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1046.6734300000001</v>
          </cell>
          <cell r="K338">
            <v>141.89364999999998</v>
          </cell>
          <cell r="L338">
            <v>269.37093000000004</v>
          </cell>
          <cell r="M338">
            <v>278.79316999999992</v>
          </cell>
        </row>
        <row r="339">
          <cell r="A339" t="str">
            <v>Telpa31138330</v>
          </cell>
          <cell r="B339">
            <v>259.81763000000001</v>
          </cell>
          <cell r="C339">
            <v>214.26044999999999</v>
          </cell>
          <cell r="D339">
            <v>239.13096000000007</v>
          </cell>
          <cell r="E339">
            <v>220.36537999999996</v>
          </cell>
          <cell r="F339">
            <v>194.59148999999991</v>
          </cell>
          <cell r="G339">
            <v>184.21510000000012</v>
          </cell>
          <cell r="H339">
            <v>584.21510000000012</v>
          </cell>
          <cell r="I339">
            <v>-210</v>
          </cell>
          <cell r="J339">
            <v>-244.84733000000006</v>
          </cell>
          <cell r="K339">
            <v>150.21229999999991</v>
          </cell>
          <cell r="L339">
            <v>36.224950000000035</v>
          </cell>
          <cell r="M339">
            <v>29.685129999999845</v>
          </cell>
        </row>
        <row r="340">
          <cell r="A340" t="str">
            <v>Telpa31138333</v>
          </cell>
          <cell r="B340">
            <v>259.81763000000001</v>
          </cell>
          <cell r="C340">
            <v>214.26044999999999</v>
          </cell>
          <cell r="D340">
            <v>239.13096000000007</v>
          </cell>
          <cell r="E340">
            <v>220.36537999999996</v>
          </cell>
          <cell r="F340">
            <v>194.59148999999991</v>
          </cell>
          <cell r="G340">
            <v>184.21510000000012</v>
          </cell>
          <cell r="H340">
            <v>584.21510000000012</v>
          </cell>
          <cell r="I340">
            <v>-210</v>
          </cell>
          <cell r="J340">
            <v>-244.84733000000006</v>
          </cell>
          <cell r="K340">
            <v>150.21229999999991</v>
          </cell>
          <cell r="L340">
            <v>36.224950000000035</v>
          </cell>
          <cell r="M340">
            <v>29.685129999999845</v>
          </cell>
        </row>
        <row r="341">
          <cell r="A341" t="str">
            <v>Telpa31138340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182.47628</v>
          </cell>
          <cell r="K341">
            <v>-181.60045</v>
          </cell>
          <cell r="L341">
            <v>0.21430000000000005</v>
          </cell>
          <cell r="M341">
            <v>0.24594999999999989</v>
          </cell>
        </row>
        <row r="342">
          <cell r="A342" t="str">
            <v>Telpa31138342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181.65391</v>
          </cell>
          <cell r="K342">
            <v>-181.65391</v>
          </cell>
          <cell r="L342">
            <v>0</v>
          </cell>
          <cell r="M342">
            <v>0</v>
          </cell>
        </row>
        <row r="343">
          <cell r="A343" t="str">
            <v>Telpa31138343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0.82237000000000005</v>
          </cell>
          <cell r="K343">
            <v>5.3459999999999952E-2</v>
          </cell>
          <cell r="L343">
            <v>0.21430000000000005</v>
          </cell>
          <cell r="M343">
            <v>0.24594999999999989</v>
          </cell>
        </row>
        <row r="344">
          <cell r="A344" t="str">
            <v>Telpa41111320</v>
          </cell>
          <cell r="B344">
            <v>1844.3067100000001</v>
          </cell>
          <cell r="C344">
            <v>1664.6295899999998</v>
          </cell>
          <cell r="D344">
            <v>2367.79765</v>
          </cell>
          <cell r="E344">
            <v>2188.2360500000004</v>
          </cell>
          <cell r="F344">
            <v>2140.7639100000006</v>
          </cell>
          <cell r="G344">
            <v>1784.6874099999986</v>
          </cell>
          <cell r="H344">
            <v>2080.8622599999999</v>
          </cell>
          <cell r="I344">
            <v>1840.8239300000005</v>
          </cell>
          <cell r="J344">
            <v>1607.9332700000032</v>
          </cell>
          <cell r="K344">
            <v>1828.8178399999997</v>
          </cell>
          <cell r="L344">
            <v>1565.8003799999969</v>
          </cell>
          <cell r="M344">
            <v>1495.9736599999997</v>
          </cell>
        </row>
        <row r="345">
          <cell r="A345" t="str">
            <v>Telpa41111323</v>
          </cell>
          <cell r="B345">
            <v>1.125E-2</v>
          </cell>
          <cell r="C345">
            <v>2.2430000000000002E-2</v>
          </cell>
          <cell r="D345">
            <v>4.5330000000000009E-2</v>
          </cell>
          <cell r="E345">
            <v>1.5509999999999982E-2</v>
          </cell>
          <cell r="F345">
            <v>7.6770000000000005E-2</v>
          </cell>
          <cell r="G345">
            <v>6.583E-2</v>
          </cell>
          <cell r="H345">
            <v>3.4000000000000141E-3</v>
          </cell>
          <cell r="I345">
            <v>6.8659999999999999E-2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Telpa41111324</v>
          </cell>
          <cell r="B346">
            <v>20.39697</v>
          </cell>
          <cell r="C346">
            <v>16.4361</v>
          </cell>
          <cell r="D346">
            <v>16.489620000000002</v>
          </cell>
          <cell r="E346">
            <v>17.458589999999994</v>
          </cell>
          <cell r="F346">
            <v>18.281009999999995</v>
          </cell>
          <cell r="G346">
            <v>28.140570000000011</v>
          </cell>
          <cell r="H346">
            <v>18.144199999999998</v>
          </cell>
          <cell r="I346">
            <v>33.160679999999985</v>
          </cell>
          <cell r="J346">
            <v>27.481750000000005</v>
          </cell>
          <cell r="K346">
            <v>49.06783999999999</v>
          </cell>
          <cell r="L346">
            <v>51.934210000000007</v>
          </cell>
          <cell r="M346">
            <v>36.444420000000036</v>
          </cell>
        </row>
        <row r="347">
          <cell r="A347" t="str">
            <v>Telpa41111330</v>
          </cell>
          <cell r="B347">
            <v>40.439360000000001</v>
          </cell>
          <cell r="C347">
            <v>161.39590999999999</v>
          </cell>
          <cell r="D347">
            <v>281.59904</v>
          </cell>
          <cell r="E347">
            <v>242.18304000000001</v>
          </cell>
          <cell r="F347">
            <v>99.160089999999968</v>
          </cell>
          <cell r="G347">
            <v>64.978610000000117</v>
          </cell>
          <cell r="H347">
            <v>867.82864999999981</v>
          </cell>
          <cell r="I347">
            <v>779.53765999999996</v>
          </cell>
          <cell r="J347">
            <v>1058.9725100000001</v>
          </cell>
          <cell r="K347">
            <v>900.85575000000063</v>
          </cell>
          <cell r="L347">
            <v>941.92578999999932</v>
          </cell>
          <cell r="M347">
            <v>943.50824000000011</v>
          </cell>
        </row>
        <row r="348">
          <cell r="A348" t="str">
            <v>Telpa41111334</v>
          </cell>
          <cell r="B348">
            <v>2.5533699999999997</v>
          </cell>
          <cell r="C348">
            <v>12.258320000000001</v>
          </cell>
          <cell r="D348">
            <v>23.762090000000001</v>
          </cell>
          <cell r="E348">
            <v>19.255040000000001</v>
          </cell>
          <cell r="F348">
            <v>20.837589999999999</v>
          </cell>
          <cell r="G348">
            <v>21.833300000000008</v>
          </cell>
          <cell r="H348">
            <v>0</v>
          </cell>
          <cell r="I348">
            <v>2.281480000000002</v>
          </cell>
          <cell r="J348">
            <v>47.838130000000007</v>
          </cell>
          <cell r="K348">
            <v>-4.1532000000000266</v>
          </cell>
          <cell r="L348">
            <v>13.522559999999999</v>
          </cell>
          <cell r="M348">
            <v>14.22499000000002</v>
          </cell>
        </row>
        <row r="349">
          <cell r="A349" t="str">
            <v>Telpa41111335</v>
          </cell>
          <cell r="B349">
            <v>0</v>
          </cell>
          <cell r="C349">
            <v>0</v>
          </cell>
          <cell r="D349">
            <v>0</v>
          </cell>
          <cell r="E349">
            <v>0.68779999999999997</v>
          </cell>
          <cell r="F349">
            <v>8.1700000000000106E-3</v>
          </cell>
          <cell r="G349">
            <v>5.8300000000000018E-3</v>
          </cell>
          <cell r="H349">
            <v>0</v>
          </cell>
          <cell r="I349">
            <v>0</v>
          </cell>
          <cell r="J349">
            <v>9.8200000000000509E-3</v>
          </cell>
          <cell r="K349">
            <v>-4.730000000000012E-3</v>
          </cell>
          <cell r="L349">
            <v>0</v>
          </cell>
          <cell r="M349">
            <v>0</v>
          </cell>
        </row>
        <row r="350">
          <cell r="A350" t="str">
            <v>Telpe31138100</v>
          </cell>
          <cell r="B350">
            <v>4292.8428800000002</v>
          </cell>
          <cell r="C350">
            <v>4053.0451699999994</v>
          </cell>
          <cell r="D350">
            <v>7493.8587900000002</v>
          </cell>
          <cell r="E350">
            <v>4728.3823400000001</v>
          </cell>
          <cell r="F350">
            <v>11412.06956</v>
          </cell>
          <cell r="G350">
            <v>3946.6789600000047</v>
          </cell>
          <cell r="H350">
            <v>4114.491829999999</v>
          </cell>
          <cell r="I350">
            <v>6605.9197299999942</v>
          </cell>
          <cell r="J350">
            <v>5054.1591499999995</v>
          </cell>
          <cell r="K350">
            <v>6203.6155700000018</v>
          </cell>
          <cell r="L350">
            <v>9061.7473700000046</v>
          </cell>
          <cell r="M350">
            <v>11376.369179999994</v>
          </cell>
        </row>
        <row r="351">
          <cell r="A351" t="str">
            <v>Telpe31138110</v>
          </cell>
          <cell r="B351">
            <v>4098.2809900000002</v>
          </cell>
          <cell r="C351">
            <v>3807.2026699999997</v>
          </cell>
          <cell r="D351">
            <v>6774.9126400000005</v>
          </cell>
          <cell r="E351">
            <v>4391.0159999999996</v>
          </cell>
          <cell r="F351">
            <v>11113.629560000001</v>
          </cell>
          <cell r="G351">
            <v>3754.0858100000005</v>
          </cell>
          <cell r="H351">
            <v>4012.4048299999995</v>
          </cell>
          <cell r="I351">
            <v>6605.9197299999942</v>
          </cell>
          <cell r="J351">
            <v>4976.1591500000068</v>
          </cell>
          <cell r="K351">
            <v>6203.6155700000018</v>
          </cell>
          <cell r="L351">
            <v>9061.7473699999973</v>
          </cell>
          <cell r="M351">
            <v>10962.830410000002</v>
          </cell>
        </row>
        <row r="352">
          <cell r="A352" t="str">
            <v>Telpe31138111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8162.9050099999995</v>
          </cell>
          <cell r="G352">
            <v>-8162.9050099999995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Telpe31138113</v>
          </cell>
          <cell r="B353">
            <v>4098.2809900000002</v>
          </cell>
          <cell r="C353">
            <v>3807.2026699999997</v>
          </cell>
          <cell r="D353">
            <v>6774.9126400000005</v>
          </cell>
          <cell r="E353">
            <v>4391.0159999999996</v>
          </cell>
          <cell r="F353">
            <v>2950.7245500000026</v>
          </cell>
          <cell r="G353">
            <v>11916.990819999999</v>
          </cell>
          <cell r="H353">
            <v>4012.4048299999995</v>
          </cell>
          <cell r="I353">
            <v>6605.9197299999942</v>
          </cell>
          <cell r="J353">
            <v>4976.1591500000068</v>
          </cell>
          <cell r="K353">
            <v>6203.6155700000018</v>
          </cell>
          <cell r="L353">
            <v>9061.7473699999973</v>
          </cell>
          <cell r="M353">
            <v>10962.830410000002</v>
          </cell>
        </row>
        <row r="354">
          <cell r="A354" t="str">
            <v>Telpe31138130</v>
          </cell>
          <cell r="B354">
            <v>194.56189000000001</v>
          </cell>
          <cell r="C354">
            <v>245.8425</v>
          </cell>
          <cell r="D354">
            <v>718.9461500000001</v>
          </cell>
          <cell r="E354">
            <v>337.36633999999981</v>
          </cell>
          <cell r="F354">
            <v>298.44</v>
          </cell>
          <cell r="G354">
            <v>192.59314999999992</v>
          </cell>
          <cell r="H354">
            <v>102.08700000000022</v>
          </cell>
          <cell r="I354">
            <v>0</v>
          </cell>
          <cell r="J354">
            <v>77.999999999999545</v>
          </cell>
          <cell r="K354">
            <v>0</v>
          </cell>
          <cell r="L354">
            <v>0</v>
          </cell>
          <cell r="M354">
            <v>413.53877000000011</v>
          </cell>
        </row>
        <row r="355">
          <cell r="A355" t="str">
            <v>Telpe31138132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19.272590000000001</v>
          </cell>
          <cell r="H355">
            <v>-19.272590000000001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Telpe31138133</v>
          </cell>
          <cell r="B356">
            <v>194.56189000000001</v>
          </cell>
          <cell r="C356">
            <v>245.8425</v>
          </cell>
          <cell r="D356">
            <v>718.9461500000001</v>
          </cell>
          <cell r="E356">
            <v>337.36633999999981</v>
          </cell>
          <cell r="F356">
            <v>298.44</v>
          </cell>
          <cell r="G356">
            <v>173.32055999999989</v>
          </cell>
          <cell r="H356">
            <v>121.35959000000025</v>
          </cell>
          <cell r="I356">
            <v>0</v>
          </cell>
          <cell r="J356">
            <v>77.999999999999545</v>
          </cell>
          <cell r="K356">
            <v>0</v>
          </cell>
          <cell r="L356">
            <v>0</v>
          </cell>
          <cell r="M356">
            <v>413.53877000000011</v>
          </cell>
        </row>
        <row r="357">
          <cell r="A357" t="str">
            <v>Telpe31138300</v>
          </cell>
          <cell r="B357">
            <v>61.676349999999999</v>
          </cell>
          <cell r="C357">
            <v>53.516000000000005</v>
          </cell>
          <cell r="D357">
            <v>59.245440000000002</v>
          </cell>
          <cell r="E357">
            <v>59.015669999999972</v>
          </cell>
          <cell r="F357">
            <v>55.230970000000042</v>
          </cell>
          <cell r="G357">
            <v>63.579409999999996</v>
          </cell>
          <cell r="H357">
            <v>35.08</v>
          </cell>
          <cell r="I357">
            <v>83.267440000000022</v>
          </cell>
          <cell r="J357">
            <v>5486.4233400000003</v>
          </cell>
          <cell r="K357">
            <v>-3064.4899400000004</v>
          </cell>
          <cell r="L357">
            <v>257.37017999999989</v>
          </cell>
          <cell r="M357">
            <v>354.20991000000004</v>
          </cell>
        </row>
        <row r="358">
          <cell r="A358" t="str">
            <v>Telpe31138310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2202.1575600000001</v>
          </cell>
          <cell r="K358">
            <v>-2189.0697800000003</v>
          </cell>
          <cell r="L358">
            <v>-5.4784900000000007</v>
          </cell>
          <cell r="M358">
            <v>2.2252600000000005</v>
          </cell>
        </row>
        <row r="359">
          <cell r="A359" t="str">
            <v>Telpe31138313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2202.1575600000001</v>
          </cell>
          <cell r="K359">
            <v>-2189.0697800000003</v>
          </cell>
          <cell r="L359">
            <v>-5.4784900000000007</v>
          </cell>
          <cell r="M359">
            <v>2.2252600000000005</v>
          </cell>
        </row>
        <row r="360">
          <cell r="A360" t="str">
            <v>Telpe31138320</v>
          </cell>
          <cell r="B360">
            <v>23.41048</v>
          </cell>
          <cell r="C360">
            <v>19.495339999999999</v>
          </cell>
          <cell r="D360">
            <v>22.021329999999999</v>
          </cell>
          <cell r="E360">
            <v>18.957440000000005</v>
          </cell>
          <cell r="F360">
            <v>9.5473399999999913</v>
          </cell>
          <cell r="G360">
            <v>10.258939999999996</v>
          </cell>
          <cell r="H360">
            <v>35.08</v>
          </cell>
          <cell r="I360">
            <v>78</v>
          </cell>
          <cell r="J360">
            <v>2518.9171999999999</v>
          </cell>
          <cell r="K360">
            <v>-245.14471999999978</v>
          </cell>
          <cell r="L360">
            <v>175.35215999999991</v>
          </cell>
          <cell r="M360">
            <v>298.31613000000016</v>
          </cell>
        </row>
        <row r="361">
          <cell r="A361" t="str">
            <v>Telpe31138323</v>
          </cell>
          <cell r="B361">
            <v>23.41048</v>
          </cell>
          <cell r="C361">
            <v>19.495339999999999</v>
          </cell>
          <cell r="D361">
            <v>22.021329999999999</v>
          </cell>
          <cell r="E361">
            <v>18.957440000000005</v>
          </cell>
          <cell r="F361">
            <v>9.5473399999999913</v>
          </cell>
          <cell r="G361">
            <v>10.258939999999996</v>
          </cell>
          <cell r="H361">
            <v>35.08</v>
          </cell>
          <cell r="I361">
            <v>78</v>
          </cell>
          <cell r="J361">
            <v>2518.9171999999999</v>
          </cell>
          <cell r="K361">
            <v>-245.14471999999978</v>
          </cell>
          <cell r="L361">
            <v>175.35215999999991</v>
          </cell>
          <cell r="M361">
            <v>298.31613000000016</v>
          </cell>
        </row>
        <row r="362">
          <cell r="A362" t="str">
            <v>Telpe31138330</v>
          </cell>
          <cell r="B362">
            <v>38.26587</v>
          </cell>
          <cell r="C362">
            <v>34.020659999999999</v>
          </cell>
          <cell r="D362">
            <v>37.224109999999996</v>
          </cell>
          <cell r="E362">
            <v>40.058230000000009</v>
          </cell>
          <cell r="F362">
            <v>45.683629999999994</v>
          </cell>
          <cell r="G362">
            <v>53.32047</v>
          </cell>
          <cell r="H362">
            <v>0</v>
          </cell>
          <cell r="I362">
            <v>5.2674399999999935</v>
          </cell>
          <cell r="J362">
            <v>97.47326000000001</v>
          </cell>
          <cell r="K362">
            <v>33.677660000000003</v>
          </cell>
          <cell r="L362">
            <v>89.006380000000036</v>
          </cell>
          <cell r="M362">
            <v>53.668519999999887</v>
          </cell>
        </row>
        <row r="363">
          <cell r="A363" t="str">
            <v>Telpe31138333</v>
          </cell>
          <cell r="B363">
            <v>38.26587</v>
          </cell>
          <cell r="C363">
            <v>34.020659999999999</v>
          </cell>
          <cell r="D363">
            <v>37.224109999999996</v>
          </cell>
          <cell r="E363">
            <v>40.058230000000009</v>
          </cell>
          <cell r="F363">
            <v>45.683629999999994</v>
          </cell>
          <cell r="G363">
            <v>53.32047</v>
          </cell>
          <cell r="H363">
            <v>0</v>
          </cell>
          <cell r="I363">
            <v>5.2674399999999935</v>
          </cell>
          <cell r="J363">
            <v>97.47326000000001</v>
          </cell>
          <cell r="K363">
            <v>33.677660000000003</v>
          </cell>
          <cell r="L363">
            <v>89.006380000000036</v>
          </cell>
          <cell r="M363">
            <v>53.668519999999887</v>
          </cell>
        </row>
        <row r="364">
          <cell r="A364" t="str">
            <v>Telpe31138340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667.87531999999999</v>
          </cell>
          <cell r="K364">
            <v>-663.95309999999995</v>
          </cell>
          <cell r="L364">
            <v>-1.5098699999999998</v>
          </cell>
          <cell r="M364">
            <v>0</v>
          </cell>
        </row>
        <row r="365">
          <cell r="A365" t="str">
            <v>Telpe31138343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667.87531999999999</v>
          </cell>
          <cell r="K365">
            <v>-663.95309999999995</v>
          </cell>
          <cell r="L365">
            <v>-1.5098699999999998</v>
          </cell>
          <cell r="M365">
            <v>0</v>
          </cell>
        </row>
        <row r="366">
          <cell r="A366" t="str">
            <v>Telpe31144300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2995.9186</v>
          </cell>
        </row>
        <row r="367">
          <cell r="A367" t="str">
            <v>Telpe41111320</v>
          </cell>
          <cell r="B367">
            <v>4783.1837000000005</v>
          </cell>
          <cell r="C367">
            <v>4799.54727</v>
          </cell>
          <cell r="D367">
            <v>-884.48715000000084</v>
          </cell>
          <cell r="E367">
            <v>5401.2759999999998</v>
          </cell>
          <cell r="F367">
            <v>5388.2841900000003</v>
          </cell>
          <cell r="G367">
            <v>5047.766639999998</v>
          </cell>
          <cell r="H367">
            <v>2917.971470000004</v>
          </cell>
          <cell r="I367">
            <v>4699.604879999999</v>
          </cell>
          <cell r="J367">
            <v>5439.2337899999948</v>
          </cell>
          <cell r="K367">
            <v>1028.2225800000015</v>
          </cell>
          <cell r="L367">
            <v>6045.6276500000095</v>
          </cell>
          <cell r="M367">
            <v>2992.6563999999926</v>
          </cell>
        </row>
        <row r="368">
          <cell r="A368" t="str">
            <v>Telpe41111323</v>
          </cell>
          <cell r="B368">
            <v>0</v>
          </cell>
          <cell r="C368">
            <v>0</v>
          </cell>
          <cell r="D368">
            <v>0</v>
          </cell>
          <cell r="E368">
            <v>2.2699999999999999E-3</v>
          </cell>
          <cell r="F368">
            <v>0</v>
          </cell>
          <cell r="G368">
            <v>0</v>
          </cell>
          <cell r="H368">
            <v>8.8600000000000016E-3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Telpe41111324</v>
          </cell>
          <cell r="B369">
            <v>292.87541999999996</v>
          </cell>
          <cell r="C369">
            <v>589.52098000000001</v>
          </cell>
          <cell r="D369">
            <v>-151.41960999999992</v>
          </cell>
          <cell r="E369">
            <v>401.81055000000003</v>
          </cell>
          <cell r="F369">
            <v>364.66454999999974</v>
          </cell>
          <cell r="G369">
            <v>364.67398000000026</v>
          </cell>
          <cell r="H369">
            <v>160.48114999999984</v>
          </cell>
          <cell r="I369">
            <v>488.1260699999998</v>
          </cell>
          <cell r="J369">
            <v>102.40812000000005</v>
          </cell>
          <cell r="K369">
            <v>358.86155000000008</v>
          </cell>
          <cell r="L369">
            <v>235.78908000000001</v>
          </cell>
          <cell r="M369">
            <v>401.13411000000042</v>
          </cell>
        </row>
        <row r="370">
          <cell r="A370" t="str">
            <v>Telpe41111325</v>
          </cell>
          <cell r="B370">
            <v>146.38425000000001</v>
          </cell>
          <cell r="C370">
            <v>-146.38425000000001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Telpe41111330</v>
          </cell>
          <cell r="B371">
            <v>0</v>
          </cell>
          <cell r="C371">
            <v>-1.0585599999999999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3915.5735699999996</v>
          </cell>
          <cell r="I371">
            <v>2278.994470000001</v>
          </cell>
          <cell r="J371">
            <v>2990.5870899999991</v>
          </cell>
          <cell r="K371">
            <v>1797.9991300000002</v>
          </cell>
          <cell r="L371">
            <v>1687.9970599999997</v>
          </cell>
          <cell r="M371">
            <v>849.29496000000108</v>
          </cell>
        </row>
        <row r="372">
          <cell r="A372" t="str">
            <v>Telpe41111334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224.95589999999999</v>
          </cell>
          <cell r="J372">
            <v>62.096609999999998</v>
          </cell>
          <cell r="K372">
            <v>-14.965139999999963</v>
          </cell>
          <cell r="L372">
            <v>34.99536999999998</v>
          </cell>
          <cell r="M372">
            <v>-0.24524000000002388</v>
          </cell>
        </row>
        <row r="373">
          <cell r="A373" t="str">
            <v>Consolidado31138100</v>
          </cell>
          <cell r="B373">
            <v>44017.763100000004</v>
          </cell>
          <cell r="C373">
            <v>49711.49267</v>
          </cell>
          <cell r="D373">
            <v>55219.083159999995</v>
          </cell>
          <cell r="E373">
            <v>51272.617020000034</v>
          </cell>
          <cell r="F373">
            <v>78535.39711999998</v>
          </cell>
          <cell r="G373">
            <v>66573.934360000014</v>
          </cell>
          <cell r="H373">
            <v>67255.37142000004</v>
          </cell>
          <cell r="I373">
            <v>70516.900940000021</v>
          </cell>
          <cell r="J373">
            <v>72480.883349999902</v>
          </cell>
          <cell r="K373">
            <v>76298.310500000021</v>
          </cell>
          <cell r="L373">
            <v>87966.624650000129</v>
          </cell>
          <cell r="M373">
            <v>115669.26445999974</v>
          </cell>
        </row>
        <row r="374">
          <cell r="A374" t="str">
            <v>Consolidado31138110</v>
          </cell>
          <cell r="B374">
            <v>42185.970600000001</v>
          </cell>
          <cell r="C374">
            <v>45458.382669999992</v>
          </cell>
          <cell r="D374">
            <v>51600.396020000015</v>
          </cell>
          <cell r="E374">
            <v>48668.28608999998</v>
          </cell>
          <cell r="F374">
            <v>75953.710410000029</v>
          </cell>
          <cell r="G374">
            <v>64193.03979999997</v>
          </cell>
          <cell r="H374">
            <v>64751.645340000046</v>
          </cell>
          <cell r="I374">
            <v>68314.574119999947</v>
          </cell>
          <cell r="J374">
            <v>70715.149600000062</v>
          </cell>
          <cell r="K374">
            <v>73733.091350000002</v>
          </cell>
          <cell r="L374">
            <v>88498.487999999896</v>
          </cell>
          <cell r="M374">
            <v>113642.34324000007</v>
          </cell>
        </row>
        <row r="375">
          <cell r="A375" t="str">
            <v>Consolidado31138111</v>
          </cell>
          <cell r="B375">
            <v>10121.606669999999</v>
          </cell>
          <cell r="C375">
            <v>11389.512409999998</v>
          </cell>
          <cell r="D375">
            <v>-21511.119079999997</v>
          </cell>
          <cell r="E375">
            <v>46196.315920000001</v>
          </cell>
          <cell r="F375">
            <v>38445.366329999997</v>
          </cell>
          <cell r="G375">
            <v>-84641.682249999998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Consolidado31138112</v>
          </cell>
          <cell r="B376">
            <v>0</v>
          </cell>
          <cell r="C376">
            <v>0</v>
          </cell>
          <cell r="D376">
            <v>6.720000000000001E-2</v>
          </cell>
          <cell r="E376">
            <v>3.8269999999999985E-2</v>
          </cell>
          <cell r="F376">
            <v>3.8270000000000012E-2</v>
          </cell>
          <cell r="G376">
            <v>2.3549999999999988E-2</v>
          </cell>
          <cell r="H376">
            <v>-3.0909999999999993E-2</v>
          </cell>
          <cell r="I376">
            <v>25.260020000000001</v>
          </cell>
          <cell r="J376">
            <v>4.6230000000001326E-2</v>
          </cell>
          <cell r="K376">
            <v>-0.14167000000000129</v>
          </cell>
          <cell r="L376">
            <v>0</v>
          </cell>
          <cell r="M376">
            <v>0</v>
          </cell>
        </row>
        <row r="377">
          <cell r="A377" t="str">
            <v>Consolidado31138113</v>
          </cell>
          <cell r="B377">
            <v>32064.36393</v>
          </cell>
          <cell r="C377">
            <v>34068.870260000003</v>
          </cell>
          <cell r="D377">
            <v>73111.447900000014</v>
          </cell>
          <cell r="E377">
            <v>2471.9318999999959</v>
          </cell>
          <cell r="F377">
            <v>37508.305809999991</v>
          </cell>
          <cell r="G377">
            <v>148834.69849999997</v>
          </cell>
          <cell r="H377">
            <v>64751.676250000077</v>
          </cell>
          <cell r="I377">
            <v>68289.314099999901</v>
          </cell>
          <cell r="J377">
            <v>70715.103370000026</v>
          </cell>
          <cell r="K377">
            <v>73733.233020000043</v>
          </cell>
          <cell r="L377">
            <v>88498.488000000012</v>
          </cell>
          <cell r="M377">
            <v>113642.34323999996</v>
          </cell>
        </row>
        <row r="378">
          <cell r="A378" t="str">
            <v>Consolidado31138120</v>
          </cell>
          <cell r="B378">
            <v>255.12130999999999</v>
          </cell>
          <cell r="C378">
            <v>1608.49584</v>
          </cell>
          <cell r="D378">
            <v>390.78018999999995</v>
          </cell>
          <cell r="E378">
            <v>221.03207999999995</v>
          </cell>
          <cell r="F378">
            <v>221.6887200000001</v>
          </cell>
          <cell r="G378">
            <v>197.48556000000008</v>
          </cell>
          <cell r="H378">
            <v>138.50857000000042</v>
          </cell>
          <cell r="I378">
            <v>130.53653999999915</v>
          </cell>
          <cell r="J378">
            <v>59.371160000000145</v>
          </cell>
          <cell r="K378">
            <v>135.34595000000036</v>
          </cell>
          <cell r="L378">
            <v>493.2801999999997</v>
          </cell>
          <cell r="M378">
            <v>289.34780999999975</v>
          </cell>
        </row>
        <row r="379">
          <cell r="A379" t="str">
            <v>Consolidado31138121</v>
          </cell>
          <cell r="B379">
            <v>5.1673599999999995</v>
          </cell>
          <cell r="C379">
            <v>1389.06988</v>
          </cell>
          <cell r="D379">
            <v>-1394.2372399999999</v>
          </cell>
          <cell r="E379">
            <v>1553.7434699999999</v>
          </cell>
          <cell r="F379">
            <v>49.016320000000178</v>
          </cell>
          <cell r="G379">
            <v>-1602.7597900000001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Consolidado31138122</v>
          </cell>
          <cell r="B380">
            <v>16.188690000000001</v>
          </cell>
          <cell r="C380">
            <v>9.4734300000000005</v>
          </cell>
          <cell r="D380">
            <v>45.006870000000006</v>
          </cell>
          <cell r="E380">
            <v>3.6647999999999854</v>
          </cell>
          <cell r="F380">
            <v>15.144900000000007</v>
          </cell>
          <cell r="G380">
            <v>10.379509999999996</v>
          </cell>
          <cell r="H380">
            <v>29.109400000000008</v>
          </cell>
          <cell r="I380">
            <v>25.998339999999985</v>
          </cell>
          <cell r="J380">
            <v>16.729510000000005</v>
          </cell>
          <cell r="K380">
            <v>16.69786000000002</v>
          </cell>
          <cell r="L380">
            <v>305.86614999999995</v>
          </cell>
          <cell r="M380">
            <v>218.01689999999996</v>
          </cell>
        </row>
        <row r="381">
          <cell r="A381" t="str">
            <v>Consolidado31138123</v>
          </cell>
          <cell r="B381">
            <v>233.76526000000001</v>
          </cell>
          <cell r="C381">
            <v>209.95253000000002</v>
          </cell>
          <cell r="D381">
            <v>1740.0105599999997</v>
          </cell>
          <cell r="E381">
            <v>-1336.37619</v>
          </cell>
          <cell r="F381">
            <v>157.5275</v>
          </cell>
          <cell r="G381">
            <v>1789.8658399999999</v>
          </cell>
          <cell r="H381">
            <v>109.39917000000014</v>
          </cell>
          <cell r="I381">
            <v>104.53819999999951</v>
          </cell>
          <cell r="J381">
            <v>42.641650000000482</v>
          </cell>
          <cell r="K381">
            <v>118.64808999999968</v>
          </cell>
          <cell r="L381">
            <v>187.41405000000032</v>
          </cell>
          <cell r="M381">
            <v>71.330909999999676</v>
          </cell>
        </row>
        <row r="382">
          <cell r="A382" t="str">
            <v>Consolidado31138130</v>
          </cell>
          <cell r="B382">
            <v>1576.6711900000003</v>
          </cell>
          <cell r="C382">
            <v>2644.6141600000001</v>
          </cell>
          <cell r="D382">
            <v>3227.9069499999978</v>
          </cell>
          <cell r="E382">
            <v>2383.2988500000019</v>
          </cell>
          <cell r="F382">
            <v>2359.9979900000017</v>
          </cell>
          <cell r="G382">
            <v>2183.4090099999994</v>
          </cell>
          <cell r="H382">
            <v>2365.2175499999976</v>
          </cell>
          <cell r="I382">
            <v>2071.790219999999</v>
          </cell>
          <cell r="J382">
            <v>1706.3625800000045</v>
          </cell>
          <cell r="K382">
            <v>2429.8731699999953</v>
          </cell>
          <cell r="L382">
            <v>-1025.1435099999981</v>
          </cell>
          <cell r="M382">
            <v>1737.5734699999994</v>
          </cell>
        </row>
        <row r="383">
          <cell r="A383" t="str">
            <v>Consolidado31138132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19.272590000000001</v>
          </cell>
          <cell r="H383">
            <v>-19.272590000000001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Consolidado31138133</v>
          </cell>
          <cell r="B384">
            <v>1576.6711900000003</v>
          </cell>
          <cell r="C384">
            <v>2644.6141600000001</v>
          </cell>
          <cell r="D384">
            <v>3227.9069499999978</v>
          </cell>
          <cell r="E384">
            <v>2383.2988500000019</v>
          </cell>
          <cell r="F384">
            <v>2359.9979900000017</v>
          </cell>
          <cell r="G384">
            <v>2164.1364199999989</v>
          </cell>
          <cell r="H384">
            <v>2384.4901399999981</v>
          </cell>
          <cell r="I384">
            <v>2071.790219999999</v>
          </cell>
          <cell r="J384">
            <v>1706.3625800000045</v>
          </cell>
          <cell r="K384">
            <v>2429.8731699999953</v>
          </cell>
          <cell r="L384">
            <v>-1025.1435099999981</v>
          </cell>
          <cell r="M384">
            <v>1737.5734699999994</v>
          </cell>
        </row>
        <row r="385">
          <cell r="A385" t="str">
            <v>Consolidado31138300</v>
          </cell>
          <cell r="B385">
            <v>5395.9648700000007</v>
          </cell>
          <cell r="C385">
            <v>4821.8741800000016</v>
          </cell>
          <cell r="D385">
            <v>5207.6265099999982</v>
          </cell>
          <cell r="E385">
            <v>4359.1014900000009</v>
          </cell>
          <cell r="F385">
            <v>4747.6575100000009</v>
          </cell>
          <cell r="G385">
            <v>6204.0446400000037</v>
          </cell>
          <cell r="H385">
            <v>5174.6181699999979</v>
          </cell>
          <cell r="I385">
            <v>5313.5695799999958</v>
          </cell>
          <cell r="J385">
            <v>25709.792869999997</v>
          </cell>
          <cell r="K385">
            <v>-630.09348999999929</v>
          </cell>
          <cell r="L385">
            <v>3105.2850900000049</v>
          </cell>
          <cell r="M385">
            <v>9070.1868099999992</v>
          </cell>
        </row>
        <row r="386">
          <cell r="A386" t="str">
            <v>Consolidado31138310</v>
          </cell>
          <cell r="B386">
            <v>292.57974000000002</v>
          </cell>
          <cell r="C386">
            <v>381.99401999999998</v>
          </cell>
          <cell r="D386">
            <v>327.74330999999995</v>
          </cell>
          <cell r="E386">
            <v>283.21355000000005</v>
          </cell>
          <cell r="F386">
            <v>344.05219000000011</v>
          </cell>
          <cell r="G386">
            <v>1889.2080299999996</v>
          </cell>
          <cell r="H386">
            <v>-1572.5372399999997</v>
          </cell>
          <cell r="I386">
            <v>59.898879999999963</v>
          </cell>
          <cell r="J386">
            <v>8270.1368799999982</v>
          </cell>
          <cell r="K386">
            <v>-5981.0356699999993</v>
          </cell>
          <cell r="L386">
            <v>793.68978000000061</v>
          </cell>
          <cell r="M386">
            <v>-496.40357999999924</v>
          </cell>
        </row>
        <row r="387">
          <cell r="A387" t="str">
            <v>Consolidado31138312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1911.04945</v>
          </cell>
          <cell r="K387">
            <v>-1174.2634499999999</v>
          </cell>
          <cell r="L387">
            <v>-415.8036800000001</v>
          </cell>
          <cell r="M387">
            <v>-133.22797999999995</v>
          </cell>
        </row>
        <row r="388">
          <cell r="A388" t="str">
            <v>Consolidado31138313</v>
          </cell>
          <cell r="B388">
            <v>292.57974000000002</v>
          </cell>
          <cell r="C388">
            <v>381.99401999999998</v>
          </cell>
          <cell r="D388">
            <v>327.74330999999995</v>
          </cell>
          <cell r="E388">
            <v>283.21355000000005</v>
          </cell>
          <cell r="F388">
            <v>344.05219000000011</v>
          </cell>
          <cell r="G388">
            <v>1889.2080299999996</v>
          </cell>
          <cell r="H388">
            <v>-1572.5372399999997</v>
          </cell>
          <cell r="I388">
            <v>59.898879999999963</v>
          </cell>
          <cell r="J388">
            <v>6359.0874300000005</v>
          </cell>
          <cell r="K388">
            <v>-4806.7722200000007</v>
          </cell>
          <cell r="L388">
            <v>1209.4934600000015</v>
          </cell>
          <cell r="M388">
            <v>-363.17560000000049</v>
          </cell>
        </row>
        <row r="389">
          <cell r="A389" t="str">
            <v>Consolidado31138320</v>
          </cell>
          <cell r="B389">
            <v>3507.0200999999997</v>
          </cell>
          <cell r="C389">
            <v>3150.4509800000005</v>
          </cell>
          <cell r="D389">
            <v>3118.9878000000017</v>
          </cell>
          <cell r="E389">
            <v>3032.3137399999978</v>
          </cell>
          <cell r="F389">
            <v>3270.3843300000008</v>
          </cell>
          <cell r="G389">
            <v>2928.1811899999993</v>
          </cell>
          <cell r="H389">
            <v>4419.4919999999984</v>
          </cell>
          <cell r="I389">
            <v>4181.1250300000065</v>
          </cell>
          <cell r="J389">
            <v>14624.792509999996</v>
          </cell>
          <cell r="K389">
            <v>6459.8399099999951</v>
          </cell>
          <cell r="L389">
            <v>1179.2254300000059</v>
          </cell>
          <cell r="M389">
            <v>8955.7357199999969</v>
          </cell>
        </row>
        <row r="390">
          <cell r="A390" t="str">
            <v>Consolidado31138322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792.86041</v>
          </cell>
          <cell r="K390">
            <v>-395.90102000000002</v>
          </cell>
          <cell r="L390">
            <v>-208.00736000000001</v>
          </cell>
          <cell r="M390">
            <v>-52.300559999999962</v>
          </cell>
        </row>
        <row r="391">
          <cell r="A391" t="str">
            <v>Consolidado31138323</v>
          </cell>
          <cell r="B391">
            <v>3507.0200999999997</v>
          </cell>
          <cell r="C391">
            <v>3150.4509800000005</v>
          </cell>
          <cell r="D391">
            <v>3118.9878000000017</v>
          </cell>
          <cell r="E391">
            <v>3032.3137399999978</v>
          </cell>
          <cell r="F391">
            <v>3270.3843300000008</v>
          </cell>
          <cell r="G391">
            <v>2928.1811899999993</v>
          </cell>
          <cell r="H391">
            <v>4419.4919999999984</v>
          </cell>
          <cell r="I391">
            <v>4181.1250300000065</v>
          </cell>
          <cell r="J391">
            <v>13831.932100000002</v>
          </cell>
          <cell r="K391">
            <v>6855.7409299999927</v>
          </cell>
          <cell r="L391">
            <v>1387.2327900000018</v>
          </cell>
          <cell r="M391">
            <v>9008.0362800000003</v>
          </cell>
        </row>
        <row r="392">
          <cell r="A392" t="str">
            <v>Consolidado31138330</v>
          </cell>
          <cell r="B392">
            <v>1467.6013499999999</v>
          </cell>
          <cell r="C392">
            <v>1187.2874199999997</v>
          </cell>
          <cell r="D392">
            <v>1648.7094600000009</v>
          </cell>
          <cell r="E392">
            <v>946.63068999999905</v>
          </cell>
          <cell r="F392">
            <v>1015.4525200000007</v>
          </cell>
          <cell r="G392">
            <v>1365.91399</v>
          </cell>
          <cell r="H392">
            <v>2322.9984100000011</v>
          </cell>
          <cell r="I392">
            <v>1053.5011799999975</v>
          </cell>
          <cell r="J392">
            <v>-564.09117999999944</v>
          </cell>
          <cell r="K392">
            <v>1396.7711900000013</v>
          </cell>
          <cell r="L392">
            <v>886.24673000000075</v>
          </cell>
          <cell r="M392">
            <v>817.44866999999977</v>
          </cell>
        </row>
        <row r="393">
          <cell r="A393" t="str">
            <v>Consolidado31138333</v>
          </cell>
          <cell r="B393">
            <v>1467.6013499999999</v>
          </cell>
          <cell r="C393">
            <v>1187.2874199999997</v>
          </cell>
          <cell r="D393">
            <v>1648.7094600000009</v>
          </cell>
          <cell r="E393">
            <v>946.63068999999905</v>
          </cell>
          <cell r="F393">
            <v>1015.4525200000007</v>
          </cell>
          <cell r="G393">
            <v>1365.91399</v>
          </cell>
          <cell r="H393">
            <v>2322.9984100000011</v>
          </cell>
          <cell r="I393">
            <v>1053.5011799999975</v>
          </cell>
          <cell r="J393">
            <v>-564.09117999999944</v>
          </cell>
          <cell r="K393">
            <v>1396.7711900000013</v>
          </cell>
          <cell r="L393">
            <v>886.24673000000075</v>
          </cell>
          <cell r="M393">
            <v>817.44866999999977</v>
          </cell>
        </row>
        <row r="394">
          <cell r="A394" t="str">
            <v>Consolidado31138340</v>
          </cell>
          <cell r="B394">
            <v>128.76367999999999</v>
          </cell>
          <cell r="C394">
            <v>102.14176</v>
          </cell>
          <cell r="D394">
            <v>112.18594000000002</v>
          </cell>
          <cell r="E394">
            <v>96.943510000000003</v>
          </cell>
          <cell r="F394">
            <v>117.76846999999998</v>
          </cell>
          <cell r="G394">
            <v>20.741430000000037</v>
          </cell>
          <cell r="H394">
            <v>4.6649999999999636</v>
          </cell>
          <cell r="I394">
            <v>19.044489999999996</v>
          </cell>
          <cell r="J394">
            <v>3378.9546600000008</v>
          </cell>
          <cell r="K394">
            <v>-2505.668920000001</v>
          </cell>
          <cell r="L394">
            <v>246.1231499999999</v>
          </cell>
          <cell r="M394">
            <v>-206.5939999999996</v>
          </cell>
        </row>
        <row r="395">
          <cell r="A395" t="str">
            <v>Consolidado31138342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616.19950000000006</v>
          </cell>
          <cell r="K395">
            <v>-372.64267000000007</v>
          </cell>
          <cell r="L395">
            <v>-135.07437000000002</v>
          </cell>
          <cell r="M395">
            <v>-21.91413</v>
          </cell>
        </row>
        <row r="396">
          <cell r="A396" t="str">
            <v>Consolidado31138343</v>
          </cell>
          <cell r="B396">
            <v>128.76367999999999</v>
          </cell>
          <cell r="C396">
            <v>102.14176</v>
          </cell>
          <cell r="D396">
            <v>112.18594000000002</v>
          </cell>
          <cell r="E396">
            <v>96.943510000000003</v>
          </cell>
          <cell r="F396">
            <v>117.76846999999998</v>
          </cell>
          <cell r="G396">
            <v>20.741430000000037</v>
          </cell>
          <cell r="H396">
            <v>4.6649999999999636</v>
          </cell>
          <cell r="I396">
            <v>19.044489999999996</v>
          </cell>
          <cell r="J396">
            <v>2762.7551600000002</v>
          </cell>
          <cell r="K396">
            <v>-2133.0262500000003</v>
          </cell>
          <cell r="L396">
            <v>381.19752000000017</v>
          </cell>
          <cell r="M396">
            <v>-184.67986999999994</v>
          </cell>
        </row>
        <row r="397">
          <cell r="A397" t="str">
            <v>Consolidado31144300</v>
          </cell>
          <cell r="B397">
            <v>242.43836999999999</v>
          </cell>
          <cell r="C397">
            <v>238.6464</v>
          </cell>
          <cell r="D397">
            <v>841.22470000000021</v>
          </cell>
          <cell r="E397">
            <v>241.84019999999987</v>
          </cell>
          <cell r="F397">
            <v>239.19391000000019</v>
          </cell>
          <cell r="G397">
            <v>245.79401000000007</v>
          </cell>
          <cell r="H397">
            <v>461.63940999999977</v>
          </cell>
          <cell r="I397">
            <v>681.55292999999983</v>
          </cell>
          <cell r="J397">
            <v>1081.1676400000006</v>
          </cell>
          <cell r="K397">
            <v>2106.9936299999999</v>
          </cell>
          <cell r="L397">
            <v>3270.9449199999999</v>
          </cell>
          <cell r="M397">
            <v>4045.1155099999996</v>
          </cell>
        </row>
        <row r="398">
          <cell r="A398" t="str">
            <v>Consolidado41111320</v>
          </cell>
          <cell r="B398">
            <v>69189.331869999995</v>
          </cell>
          <cell r="C398">
            <v>64324.483040000021</v>
          </cell>
          <cell r="D398">
            <v>66776.372730000003</v>
          </cell>
          <cell r="E398">
            <v>67720.63460999995</v>
          </cell>
          <cell r="F398">
            <v>71963.331240000029</v>
          </cell>
          <cell r="G398">
            <v>74380.853460000013</v>
          </cell>
          <cell r="H398">
            <v>56379.796299999987</v>
          </cell>
          <cell r="I398">
            <v>64595.747319999966</v>
          </cell>
          <cell r="J398">
            <v>76699.571950000012</v>
          </cell>
          <cell r="K398">
            <v>59104.068460000213</v>
          </cell>
          <cell r="L398">
            <v>59507.405569999828</v>
          </cell>
          <cell r="M398">
            <v>56513.877870000084</v>
          </cell>
        </row>
        <row r="399">
          <cell r="A399" t="str">
            <v>Consolidado41111323</v>
          </cell>
          <cell r="B399">
            <v>41.7956</v>
          </cell>
          <cell r="C399">
            <v>41.047720000000005</v>
          </cell>
          <cell r="D399">
            <v>54.945069999999987</v>
          </cell>
          <cell r="E399">
            <v>55.490560000000016</v>
          </cell>
          <cell r="F399">
            <v>70.443379999999991</v>
          </cell>
          <cell r="G399">
            <v>60.705939999999941</v>
          </cell>
          <cell r="H399">
            <v>25.67270000000002</v>
          </cell>
          <cell r="I399">
            <v>35.353870000000029</v>
          </cell>
          <cell r="J399">
            <v>45.696150000000046</v>
          </cell>
          <cell r="K399">
            <v>29.402289999999937</v>
          </cell>
          <cell r="L399">
            <v>35.672970000000021</v>
          </cell>
          <cell r="M399">
            <v>25.450419999999951</v>
          </cell>
        </row>
        <row r="400">
          <cell r="A400" t="str">
            <v>Consolidado41111324</v>
          </cell>
          <cell r="B400">
            <v>2904.88355</v>
          </cell>
          <cell r="C400">
            <v>2699.3331600000006</v>
          </cell>
          <cell r="D400">
            <v>2357.8248600000006</v>
          </cell>
          <cell r="E400">
            <v>3138.9158099999986</v>
          </cell>
          <cell r="F400">
            <v>3594.5728600000002</v>
          </cell>
          <cell r="G400">
            <v>4346.6319399999993</v>
          </cell>
          <cell r="H400">
            <v>2193.3606400000026</v>
          </cell>
          <cell r="I400">
            <v>2760.8719899999996</v>
          </cell>
          <cell r="J400">
            <v>6559.0922199999986</v>
          </cell>
          <cell r="K400">
            <v>3952.0616400000035</v>
          </cell>
          <cell r="L400">
            <v>5027.1461899999995</v>
          </cell>
          <cell r="M400">
            <v>4954.504829999998</v>
          </cell>
        </row>
        <row r="401">
          <cell r="A401" t="str">
            <v>Consolidado41111325</v>
          </cell>
          <cell r="B401">
            <v>150.33160999999998</v>
          </cell>
          <cell r="C401">
            <v>-145.90378999999999</v>
          </cell>
          <cell r="D401">
            <v>5.4272099999999988</v>
          </cell>
          <cell r="E401">
            <v>1.1116400000000013</v>
          </cell>
          <cell r="F401">
            <v>1.5747599999999995</v>
          </cell>
          <cell r="G401">
            <v>0.96364999999999945</v>
          </cell>
          <cell r="H401">
            <v>1.2974300000000003</v>
          </cell>
          <cell r="I401">
            <v>1.9972300000000001</v>
          </cell>
          <cell r="J401">
            <v>3.214109999999998</v>
          </cell>
          <cell r="K401">
            <v>1.1359400000000015</v>
          </cell>
          <cell r="L401">
            <v>1.0410399999999989</v>
          </cell>
          <cell r="M401">
            <v>0.73873000000000033</v>
          </cell>
        </row>
        <row r="402">
          <cell r="A402" t="str">
            <v>Consolidado41111330</v>
          </cell>
          <cell r="B402">
            <v>1922.01305</v>
          </cell>
          <cell r="C402">
            <v>1728.9321199999995</v>
          </cell>
          <cell r="D402">
            <v>-1444.3927199999994</v>
          </cell>
          <cell r="E402">
            <v>2374.4188899999999</v>
          </cell>
          <cell r="F402">
            <v>199.95474999999988</v>
          </cell>
          <cell r="G402">
            <v>120.71892000000025</v>
          </cell>
          <cell r="H402">
            <v>23366.951590000001</v>
          </cell>
          <cell r="I402">
            <v>24599.721070000003</v>
          </cell>
          <cell r="J402">
            <v>30019.543669999985</v>
          </cell>
          <cell r="K402">
            <v>27422.429590000014</v>
          </cell>
          <cell r="L402">
            <v>24552.790999999983</v>
          </cell>
          <cell r="M402">
            <v>23858.433730000019</v>
          </cell>
        </row>
        <row r="403">
          <cell r="A403" t="str">
            <v>Consolidado41111333</v>
          </cell>
          <cell r="B403">
            <v>1010.9059500000001</v>
          </cell>
          <cell r="C403">
            <v>940.35074000000009</v>
          </cell>
          <cell r="D403">
            <v>-1947.2414300000003</v>
          </cell>
          <cell r="E403">
            <v>-3.6618999999999997</v>
          </cell>
          <cell r="F403">
            <v>3.5760000000000014E-2</v>
          </cell>
          <cell r="G403">
            <v>-0.20771000000000003</v>
          </cell>
          <cell r="H403">
            <v>1.95004</v>
          </cell>
          <cell r="I403">
            <v>4.1011800000000003</v>
          </cell>
          <cell r="J403">
            <v>4.9359199999999994</v>
          </cell>
          <cell r="K403">
            <v>3.8451199999999996</v>
          </cell>
          <cell r="L403">
            <v>3.435789999999999</v>
          </cell>
          <cell r="M403">
            <v>1.7779700000000034</v>
          </cell>
        </row>
        <row r="404">
          <cell r="A404" t="str">
            <v>Consolidado41111334</v>
          </cell>
          <cell r="B404">
            <v>366.29703999999998</v>
          </cell>
          <cell r="C404">
            <v>344.29455000000002</v>
          </cell>
          <cell r="D404">
            <v>571.67466999999988</v>
          </cell>
          <cell r="E404">
            <v>595.8786399999999</v>
          </cell>
          <cell r="F404">
            <v>548.5942</v>
          </cell>
          <cell r="G404">
            <v>543.74744000000055</v>
          </cell>
          <cell r="H404">
            <v>480.73590999999988</v>
          </cell>
          <cell r="I404">
            <v>897.5971699999991</v>
          </cell>
          <cell r="J404">
            <v>10612.572209999998</v>
          </cell>
          <cell r="K404">
            <v>5196.1541900000029</v>
          </cell>
          <cell r="L404">
            <v>3576.8917900000015</v>
          </cell>
          <cell r="M404">
            <v>5768.3812899999975</v>
          </cell>
        </row>
        <row r="405">
          <cell r="A405" t="str">
            <v>Consolidado41111335</v>
          </cell>
          <cell r="B405">
            <v>0</v>
          </cell>
          <cell r="C405">
            <v>3.3948100000000001</v>
          </cell>
          <cell r="D405">
            <v>-3.3948100000000001</v>
          </cell>
          <cell r="E405">
            <v>0.68779999999999997</v>
          </cell>
          <cell r="F405">
            <v>8.1700000000000106E-3</v>
          </cell>
          <cell r="G405">
            <v>5.8300000000000018E-3</v>
          </cell>
          <cell r="H405">
            <v>3.8628100000000001</v>
          </cell>
          <cell r="I405">
            <v>4.7277500000000003</v>
          </cell>
          <cell r="J405">
            <v>7.1386999999999983</v>
          </cell>
          <cell r="K405">
            <v>1.1526700000000005</v>
          </cell>
          <cell r="L405">
            <v>-0.1104699999999994</v>
          </cell>
          <cell r="M405">
            <v>-1.8999999999991246E-4</v>
          </cell>
        </row>
        <row r="65473">
          <cell r="A65473">
            <v>0</v>
          </cell>
          <cell r="B65473">
            <v>0</v>
          </cell>
          <cell r="C65473">
            <v>0</v>
          </cell>
          <cell r="D65473">
            <v>0</v>
          </cell>
          <cell r="E65473">
            <v>0</v>
          </cell>
          <cell r="F65473">
            <v>0</v>
          </cell>
          <cell r="G65473">
            <v>0</v>
          </cell>
          <cell r="H65473">
            <v>0</v>
          </cell>
          <cell r="I65473">
            <v>0</v>
          </cell>
          <cell r="J65473">
            <v>0</v>
          </cell>
          <cell r="K65473">
            <v>0</v>
          </cell>
          <cell r="L65473">
            <v>0</v>
          </cell>
          <cell r="M6547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Sispec99"/>
      <sheetName val="DemoRes_(2)"/>
      <sheetName val="RecLiqServ_(2)"/>
      <sheetName val="DetDemoRes_(2)"/>
      <sheetName val="DemoRes_(2)1"/>
      <sheetName val="RecLiqServ_(2)1"/>
      <sheetName val="DetDemoRes_(2)1"/>
      <sheetName val="DemoRes_(2)3"/>
      <sheetName val="RecLiqServ_(2)3"/>
      <sheetName val="DetDemoRes_(2)3"/>
      <sheetName val="DemoRes_(2)2"/>
      <sheetName val="RecLiqServ_(2)2"/>
      <sheetName val="DetDemoRes_(2)2"/>
      <sheetName val="Simu_POT"/>
      <sheetName val="Principal"/>
      <sheetName val="Simulador"/>
      <sheetName val="BadeR2000_TNL"/>
      <sheetName val="Ano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</row>
        <row r="2">
          <cell r="A2" t="str">
            <v>Empresa Polo141100011</v>
          </cell>
          <cell r="B2">
            <v>11481.906949600001</v>
          </cell>
          <cell r="C2">
            <v>11271.560682299998</v>
          </cell>
          <cell r="D2">
            <v>13016.989928100003</v>
          </cell>
          <cell r="E2">
            <v>12317.723839999999</v>
          </cell>
          <cell r="F2">
            <v>11166.735189999992</v>
          </cell>
          <cell r="G2">
            <v>11705.652779999997</v>
          </cell>
        </row>
        <row r="3">
          <cell r="A3" t="str">
            <v>Empresa Polo141100013</v>
          </cell>
          <cell r="B3">
            <v>890.17300460000001</v>
          </cell>
          <cell r="C3">
            <v>558.91992899999991</v>
          </cell>
          <cell r="D3">
            <v>1011.8063064000003</v>
          </cell>
          <cell r="E3">
            <v>1149.3918199999994</v>
          </cell>
          <cell r="F3">
            <v>2215.0618100000011</v>
          </cell>
          <cell r="G3">
            <v>1323.6560299999992</v>
          </cell>
        </row>
        <row r="4">
          <cell r="A4" t="str">
            <v>Empresa Polo141100014</v>
          </cell>
          <cell r="B4">
            <v>42.300134800000002</v>
          </cell>
          <cell r="C4">
            <v>42.975131499999996</v>
          </cell>
          <cell r="D4">
            <v>70.873033700000008</v>
          </cell>
          <cell r="E4">
            <v>75.373549999999994</v>
          </cell>
          <cell r="F4">
            <v>122.68118000000001</v>
          </cell>
          <cell r="G4">
            <v>68.972689999999943</v>
          </cell>
        </row>
        <row r="5">
          <cell r="A5" t="str">
            <v>Empresa Polo141100015</v>
          </cell>
          <cell r="B5">
            <v>977.48490579999998</v>
          </cell>
          <cell r="C5">
            <v>1345.8053227</v>
          </cell>
          <cell r="D5">
            <v>2217.0097915000006</v>
          </cell>
          <cell r="E5">
            <v>933.57241999999951</v>
          </cell>
          <cell r="F5">
            <v>1666.4883499999987</v>
          </cell>
          <cell r="G5">
            <v>807.47407000000112</v>
          </cell>
        </row>
        <row r="6">
          <cell r="A6" t="str">
            <v>Empresa Polo141100021</v>
          </cell>
          <cell r="B6">
            <v>6210.0735664000003</v>
          </cell>
          <cell r="C6">
            <v>4759.9938950000014</v>
          </cell>
          <cell r="D6">
            <v>5214.0919286000026</v>
          </cell>
          <cell r="E6">
            <v>4889.8438399999941</v>
          </cell>
          <cell r="F6">
            <v>2626.6789200000021</v>
          </cell>
          <cell r="G6">
            <v>4701.9248799999987</v>
          </cell>
        </row>
        <row r="7">
          <cell r="A7" t="str">
            <v>Empresa Polo141100022</v>
          </cell>
          <cell r="B7">
            <v>1169.7627576999998</v>
          </cell>
          <cell r="C7">
            <v>1074.8231334000002</v>
          </cell>
          <cell r="D7">
            <v>1475.8932989</v>
          </cell>
          <cell r="E7">
            <v>1816.7371600000006</v>
          </cell>
          <cell r="F7">
            <v>2690.7356400000008</v>
          </cell>
          <cell r="G7">
            <v>1198.8764699999992</v>
          </cell>
        </row>
        <row r="8">
          <cell r="A8" t="str">
            <v>Empresa Polo141100023</v>
          </cell>
          <cell r="B8">
            <v>1765.9230812000001</v>
          </cell>
          <cell r="C8">
            <v>1222.9864837999999</v>
          </cell>
          <cell r="D8">
            <v>2218.0277050000004</v>
          </cell>
          <cell r="E8">
            <v>1554.0895199999995</v>
          </cell>
          <cell r="F8">
            <v>2118.8597599999994</v>
          </cell>
          <cell r="G8">
            <v>1472.1469799999995</v>
          </cell>
        </row>
        <row r="9">
          <cell r="A9" t="str">
            <v>Empresa Polo141100024</v>
          </cell>
          <cell r="B9">
            <v>1170.3203364000001</v>
          </cell>
          <cell r="C9">
            <v>1140.8472961999996</v>
          </cell>
          <cell r="D9">
            <v>1032.6810774000005</v>
          </cell>
          <cell r="E9">
            <v>1188.8314799999998</v>
          </cell>
          <cell r="F9">
            <v>1585.12273</v>
          </cell>
          <cell r="G9">
            <v>1142.6124200000022</v>
          </cell>
        </row>
        <row r="10">
          <cell r="A10" t="str">
            <v>Empresa Polo141100031</v>
          </cell>
          <cell r="B10">
            <v>2453.1541389000004</v>
          </cell>
          <cell r="C10">
            <v>2686.2875460999994</v>
          </cell>
          <cell r="D10">
            <v>2012.7244450000007</v>
          </cell>
          <cell r="E10">
            <v>1692.744859999998</v>
          </cell>
          <cell r="F10">
            <v>1636.9572300000018</v>
          </cell>
          <cell r="G10">
            <v>1829.7209800000019</v>
          </cell>
        </row>
        <row r="11">
          <cell r="A11" t="str">
            <v>Empresa Polo141100032</v>
          </cell>
          <cell r="B11">
            <v>1204.9747311000001</v>
          </cell>
          <cell r="C11">
            <v>846.3147442999998</v>
          </cell>
          <cell r="D11">
            <v>786.17274459999999</v>
          </cell>
          <cell r="E11">
            <v>964.03208000000041</v>
          </cell>
          <cell r="F11">
            <v>1009.545979999999</v>
          </cell>
          <cell r="G11">
            <v>515.99049999999988</v>
          </cell>
        </row>
        <row r="12">
          <cell r="A12" t="str">
            <v>Empresa Polo141100050</v>
          </cell>
          <cell r="B12">
            <v>177.59183000000002</v>
          </cell>
          <cell r="C12">
            <v>318.16829999999999</v>
          </cell>
          <cell r="D12">
            <v>635.62440999999978</v>
          </cell>
          <cell r="E12">
            <v>37.940039999999954</v>
          </cell>
          <cell r="F12">
            <v>793.21111000000042</v>
          </cell>
          <cell r="G12">
            <v>825.35176999999999</v>
          </cell>
        </row>
        <row r="13">
          <cell r="A13" t="str">
            <v>Empresa Polo141100200</v>
          </cell>
          <cell r="B13">
            <v>1885.0848000000001</v>
          </cell>
          <cell r="C13">
            <v>2002.9245799999994</v>
          </cell>
          <cell r="D13">
            <v>1414.6345900000006</v>
          </cell>
          <cell r="E13">
            <v>1384.1800999999996</v>
          </cell>
          <cell r="F13">
            <v>1617.67551</v>
          </cell>
          <cell r="G13">
            <v>2212.1933800000006</v>
          </cell>
        </row>
        <row r="14">
          <cell r="A14" t="str">
            <v>Empresa Polo141100210</v>
          </cell>
          <cell r="B14">
            <v>253.19493999999997</v>
          </cell>
          <cell r="C14">
            <v>291.31199000000004</v>
          </cell>
          <cell r="D14">
            <v>224.53882999999996</v>
          </cell>
          <cell r="E14">
            <v>535.44229999999993</v>
          </cell>
          <cell r="F14">
            <v>326.69327999999996</v>
          </cell>
          <cell r="G14">
            <v>365.58230000000026</v>
          </cell>
        </row>
        <row r="15">
          <cell r="A15" t="str">
            <v>Empresa Polo141100220</v>
          </cell>
          <cell r="B15">
            <v>140.25214000000003</v>
          </cell>
          <cell r="C15">
            <v>138.93465999999998</v>
          </cell>
          <cell r="D15">
            <v>225.96228000000002</v>
          </cell>
          <cell r="E15">
            <v>200.46241999999995</v>
          </cell>
          <cell r="F15">
            <v>184.14971000000003</v>
          </cell>
          <cell r="G15">
            <v>193.3934999999999</v>
          </cell>
        </row>
        <row r="16">
          <cell r="A16" t="str">
            <v>Empresa Polo141100300</v>
          </cell>
          <cell r="B16">
            <v>929.55090999999993</v>
          </cell>
          <cell r="C16">
            <v>513.60866310000029</v>
          </cell>
          <cell r="D16">
            <v>1153.8122368999998</v>
          </cell>
          <cell r="E16">
            <v>753.2777900000001</v>
          </cell>
          <cell r="F16">
            <v>2076.5181300000004</v>
          </cell>
          <cell r="G16">
            <v>656.81617999999889</v>
          </cell>
        </row>
        <row r="17">
          <cell r="A17" t="str">
            <v>Empresa Polo141100310</v>
          </cell>
          <cell r="B17">
            <v>153.29721000000001</v>
          </cell>
          <cell r="C17">
            <v>284.21540420000002</v>
          </cell>
          <cell r="D17">
            <v>-99.876914200000044</v>
          </cell>
          <cell r="E17">
            <v>152.35766999999998</v>
          </cell>
          <cell r="F17">
            <v>-360.96017999999998</v>
          </cell>
          <cell r="G17">
            <v>99.758200000000016</v>
          </cell>
        </row>
        <row r="18">
          <cell r="A18" t="str">
            <v>Empresa Polo141100320</v>
          </cell>
          <cell r="B18">
            <v>64.911259999999999</v>
          </cell>
          <cell r="C18">
            <v>456.05317009999999</v>
          </cell>
          <cell r="D18">
            <v>134.51919989999999</v>
          </cell>
          <cell r="E18">
            <v>147.30675000000008</v>
          </cell>
          <cell r="F18">
            <v>152.97722999999985</v>
          </cell>
          <cell r="G18">
            <v>201.19855000000007</v>
          </cell>
        </row>
        <row r="19">
          <cell r="A19" t="str">
            <v>Empresa Polo141100330</v>
          </cell>
          <cell r="B19">
            <v>74.117450000000005</v>
          </cell>
          <cell r="C19">
            <v>111.21714259999997</v>
          </cell>
          <cell r="D19">
            <v>21.014807399999995</v>
          </cell>
          <cell r="E19">
            <v>71.384589999999974</v>
          </cell>
          <cell r="F19">
            <v>54.686170000000061</v>
          </cell>
          <cell r="G19">
            <v>77.162070000000085</v>
          </cell>
        </row>
        <row r="20">
          <cell r="A20" t="str">
            <v>Empresa Polo141100400</v>
          </cell>
          <cell r="B20">
            <v>332.52625</v>
          </cell>
          <cell r="C20">
            <v>439.14192000000003</v>
          </cell>
          <cell r="D20">
            <v>317.62688999999989</v>
          </cell>
          <cell r="E20">
            <v>170.71903999999995</v>
          </cell>
          <cell r="F20">
            <v>242.53550000000018</v>
          </cell>
          <cell r="G20">
            <v>235.21048999999971</v>
          </cell>
        </row>
        <row r="21">
          <cell r="A21" t="str">
            <v>Empresa Polo141100410</v>
          </cell>
          <cell r="B21">
            <v>30.268650000000001</v>
          </cell>
          <cell r="C21">
            <v>37.055720000000001</v>
          </cell>
          <cell r="D21">
            <v>30.417330000000007</v>
          </cell>
          <cell r="E21">
            <v>36.033100000000019</v>
          </cell>
          <cell r="F21">
            <v>43.835189999999955</v>
          </cell>
          <cell r="G21">
            <v>37.978800000000007</v>
          </cell>
        </row>
        <row r="22">
          <cell r="A22" t="str">
            <v>Empresa Polo141100420</v>
          </cell>
          <cell r="B22">
            <v>67.149349999999998</v>
          </cell>
          <cell r="C22">
            <v>105.98468</v>
          </cell>
          <cell r="D22">
            <v>69.698240000000027</v>
          </cell>
          <cell r="E22">
            <v>70.251889999999975</v>
          </cell>
          <cell r="F22">
            <v>88.499050000000011</v>
          </cell>
          <cell r="G22">
            <v>112.46548999999993</v>
          </cell>
        </row>
        <row r="23">
          <cell r="A23" t="str">
            <v>Empresa Polo141100500</v>
          </cell>
          <cell r="B23">
            <v>238.20644040000002</v>
          </cell>
          <cell r="C23">
            <v>133.88957989999994</v>
          </cell>
          <cell r="D23">
            <v>93.248569700000019</v>
          </cell>
          <cell r="E23">
            <v>562.78116000000023</v>
          </cell>
          <cell r="F23">
            <v>657.28368</v>
          </cell>
          <cell r="G23">
            <v>301.92610999999943</v>
          </cell>
        </row>
        <row r="24">
          <cell r="A24" t="str">
            <v>Empresa Polo141100505</v>
          </cell>
          <cell r="B24">
            <v>41.354489999999998</v>
          </cell>
          <cell r="C24">
            <v>-12.726449999999996</v>
          </cell>
          <cell r="D24">
            <v>176.42081999999999</v>
          </cell>
          <cell r="E24">
            <v>1440.3066199999998</v>
          </cell>
          <cell r="F24">
            <v>1793.4517600000001</v>
          </cell>
          <cell r="G24">
            <v>273.82337999999982</v>
          </cell>
        </row>
        <row r="25">
          <cell r="A25" t="str">
            <v>Empresa Polo141100510</v>
          </cell>
          <cell r="B25">
            <v>660.72101000000009</v>
          </cell>
          <cell r="C25">
            <v>2594.5530094999999</v>
          </cell>
          <cell r="D25">
            <v>371.37844050000012</v>
          </cell>
          <cell r="E25">
            <v>1040.73801</v>
          </cell>
          <cell r="F25">
            <v>1679.0969999999998</v>
          </cell>
          <cell r="G25">
            <v>1346.8161700000001</v>
          </cell>
        </row>
        <row r="26">
          <cell r="A26" t="str">
            <v>Empresa Polo141200011</v>
          </cell>
          <cell r="B26">
            <v>2448.5553500000001</v>
          </cell>
          <cell r="C26">
            <v>1714.4810999999986</v>
          </cell>
          <cell r="D26">
            <v>3792.3110400000014</v>
          </cell>
          <cell r="E26">
            <v>2286.1982000000007</v>
          </cell>
          <cell r="F26">
            <v>-170.05045000000064</v>
          </cell>
          <cell r="G26">
            <v>4889.2374299999956</v>
          </cell>
        </row>
        <row r="27">
          <cell r="A27" t="str">
            <v>Empresa Polo141200012</v>
          </cell>
          <cell r="B27">
            <v>573.80869000000007</v>
          </cell>
          <cell r="C27">
            <v>970.03188999999998</v>
          </cell>
          <cell r="D27">
            <v>656.56444999999985</v>
          </cell>
          <cell r="E27">
            <v>1706.0458900000003</v>
          </cell>
          <cell r="F27">
            <v>2070.5687499999995</v>
          </cell>
          <cell r="G27">
            <v>2418.9025600000004</v>
          </cell>
        </row>
        <row r="28">
          <cell r="A28" t="str">
            <v>Empresa Polo141200013</v>
          </cell>
          <cell r="B28">
            <v>178.43312000000003</v>
          </cell>
          <cell r="C28">
            <v>342.79005999999993</v>
          </cell>
          <cell r="D28">
            <v>-340.37429999999995</v>
          </cell>
          <cell r="E28">
            <v>73.430180000000007</v>
          </cell>
          <cell r="F28">
            <v>612.72113999999988</v>
          </cell>
          <cell r="G28">
            <v>250.78105000000005</v>
          </cell>
        </row>
        <row r="29">
          <cell r="A29" t="str">
            <v>Empresa Polo141200020</v>
          </cell>
          <cell r="B29">
            <v>353.85342999999995</v>
          </cell>
          <cell r="C29">
            <v>500.11598900000007</v>
          </cell>
          <cell r="D29">
            <v>-374.41155900000007</v>
          </cell>
          <cell r="E29">
            <v>686.87400000000025</v>
          </cell>
          <cell r="F29">
            <v>1108.78116</v>
          </cell>
          <cell r="G29">
            <v>513.89063000000078</v>
          </cell>
        </row>
        <row r="30">
          <cell r="A30" t="str">
            <v>Empresa Polo141200030</v>
          </cell>
          <cell r="B30">
            <v>95.992749999999987</v>
          </cell>
          <cell r="C30">
            <v>-8.3768310999999898</v>
          </cell>
          <cell r="D30">
            <v>-42.552898900000002</v>
          </cell>
          <cell r="E30">
            <v>83.446539999999999</v>
          </cell>
          <cell r="F30">
            <v>-34.018289999999993</v>
          </cell>
          <cell r="G30">
            <v>-10.172139999999999</v>
          </cell>
        </row>
        <row r="31">
          <cell r="A31" t="str">
            <v>Empresa Polo141200040</v>
          </cell>
          <cell r="B31">
            <v>249.83895000000001</v>
          </cell>
          <cell r="C31">
            <v>-95.315850600000005</v>
          </cell>
          <cell r="D31">
            <v>-97.630389400000013</v>
          </cell>
          <cell r="E31">
            <v>59.296630000000015</v>
          </cell>
          <cell r="F31">
            <v>35.163879999999978</v>
          </cell>
          <cell r="G31">
            <v>46.161640000000006</v>
          </cell>
        </row>
        <row r="32">
          <cell r="A32" t="str">
            <v>Empresa Polo141200050</v>
          </cell>
          <cell r="B32">
            <v>540.59717000000001</v>
          </cell>
          <cell r="C32">
            <v>623.11128009999993</v>
          </cell>
          <cell r="D32">
            <v>289.96215989999996</v>
          </cell>
          <cell r="E32">
            <v>468.83959000000027</v>
          </cell>
          <cell r="F32">
            <v>256.41415999999981</v>
          </cell>
          <cell r="G32">
            <v>887.03420000000006</v>
          </cell>
        </row>
        <row r="33">
          <cell r="A33" t="str">
            <v>Empresa Polo141200060</v>
          </cell>
          <cell r="B33">
            <v>549.05683999999997</v>
          </cell>
          <cell r="C33">
            <v>133.9042326</v>
          </cell>
          <cell r="D33">
            <v>-305.37821259999998</v>
          </cell>
          <cell r="E33">
            <v>36.633519999999976</v>
          </cell>
          <cell r="F33">
            <v>3116.8411800000003</v>
          </cell>
          <cell r="G33">
            <v>-2985.7639799999997</v>
          </cell>
        </row>
        <row r="34">
          <cell r="A34" t="str">
            <v>Empresa Polo141200100</v>
          </cell>
          <cell r="B34">
            <v>40.660579999999996</v>
          </cell>
          <cell r="C34">
            <v>84.637360000000015</v>
          </cell>
          <cell r="D34">
            <v>60.775409999999994</v>
          </cell>
          <cell r="E34">
            <v>165.98579000000001</v>
          </cell>
          <cell r="F34">
            <v>92.499850000000038</v>
          </cell>
          <cell r="G34">
            <v>134.57476999999989</v>
          </cell>
        </row>
        <row r="35">
          <cell r="A35" t="str">
            <v>Empresa Polo141200200</v>
          </cell>
          <cell r="B35">
            <v>163.64121</v>
          </cell>
          <cell r="C35">
            <v>191.98303999999996</v>
          </cell>
          <cell r="D35">
            <v>303.73931999999991</v>
          </cell>
          <cell r="E35">
            <v>609.02857000000029</v>
          </cell>
          <cell r="F35">
            <v>922.14871999999991</v>
          </cell>
          <cell r="G35">
            <v>1474.8067799999994</v>
          </cell>
        </row>
        <row r="36">
          <cell r="A36" t="str">
            <v>Empresa Polo141200210</v>
          </cell>
          <cell r="B36">
            <v>109.21218999999999</v>
          </cell>
          <cell r="C36">
            <v>185.51749000000004</v>
          </cell>
          <cell r="D36">
            <v>563.11276999999995</v>
          </cell>
          <cell r="E36">
            <v>189.55778000000021</v>
          </cell>
          <cell r="F36">
            <v>188.66232999999966</v>
          </cell>
          <cell r="G36">
            <v>263.78713999999991</v>
          </cell>
        </row>
        <row r="37">
          <cell r="A37" t="str">
            <v>Empresa Polo141200300</v>
          </cell>
          <cell r="B37">
            <v>0.98348999999999998</v>
          </cell>
          <cell r="C37">
            <v>1.1146199999999997</v>
          </cell>
          <cell r="D37">
            <v>2.1102800000000008</v>
          </cell>
          <cell r="E37">
            <v>17.611829999999998</v>
          </cell>
          <cell r="F37">
            <v>2.843989999999998</v>
          </cell>
          <cell r="G37">
            <v>1.466940000000001</v>
          </cell>
        </row>
        <row r="38">
          <cell r="A38" t="str">
            <v>Empresa Polo141200400</v>
          </cell>
          <cell r="B38">
            <v>79.362750000000005</v>
          </cell>
          <cell r="C38">
            <v>60.137309999999985</v>
          </cell>
          <cell r="D38">
            <v>103.95244</v>
          </cell>
          <cell r="E38">
            <v>97.831740000000082</v>
          </cell>
          <cell r="F38">
            <v>73.575940000000003</v>
          </cell>
          <cell r="G38">
            <v>77.247949999999946</v>
          </cell>
        </row>
        <row r="39">
          <cell r="A39" t="str">
            <v>Empresa Polo141200500</v>
          </cell>
          <cell r="B39">
            <v>118.56873999999999</v>
          </cell>
          <cell r="C39">
            <v>81.244060000000019</v>
          </cell>
          <cell r="D39">
            <v>59.805320000000023</v>
          </cell>
          <cell r="E39">
            <v>84.45563999999996</v>
          </cell>
          <cell r="F39">
            <v>179.89331000000004</v>
          </cell>
          <cell r="G39">
            <v>88.289299999999912</v>
          </cell>
        </row>
        <row r="40">
          <cell r="A40" t="str">
            <v>Empresa Polo141200600</v>
          </cell>
          <cell r="B40">
            <v>4770.0934200000002</v>
          </cell>
          <cell r="C40">
            <v>8193.3314900000005</v>
          </cell>
          <cell r="D40">
            <v>9074.9467999999997</v>
          </cell>
          <cell r="E40">
            <v>7269.6815999999999</v>
          </cell>
          <cell r="F40">
            <v>7958.371280000003</v>
          </cell>
          <cell r="G40">
            <v>8356.5041900000069</v>
          </cell>
        </row>
        <row r="41">
          <cell r="A41" t="str">
            <v>Empresa Polo141200710</v>
          </cell>
          <cell r="B41">
            <v>1.69333</v>
          </cell>
          <cell r="C41">
            <v>29.0151836</v>
          </cell>
          <cell r="D41">
            <v>-10.736643600000004</v>
          </cell>
          <cell r="E41">
            <v>1.2437300000000029</v>
          </cell>
          <cell r="F41">
            <v>1.2012100000000032</v>
          </cell>
          <cell r="G41">
            <v>6.2089300000000023</v>
          </cell>
        </row>
        <row r="42">
          <cell r="A42" t="str">
            <v>Empresa Polo141200720</v>
          </cell>
          <cell r="B42">
            <v>371.28602000000001</v>
          </cell>
          <cell r="C42">
            <v>612.78040410000006</v>
          </cell>
          <cell r="D42">
            <v>15.392865899999947</v>
          </cell>
          <cell r="E42">
            <v>568.76448000000005</v>
          </cell>
          <cell r="F42">
            <v>713.36941999999999</v>
          </cell>
          <cell r="G42">
            <v>880.09590000000026</v>
          </cell>
        </row>
        <row r="43">
          <cell r="A43" t="str">
            <v>Empresa Polo141200730</v>
          </cell>
          <cell r="B43">
            <v>0</v>
          </cell>
          <cell r="C43">
            <v>-0.20430000000000004</v>
          </cell>
          <cell r="D43">
            <v>1.2448700000000001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Empresa Polo141200740</v>
          </cell>
          <cell r="B44">
            <v>0</v>
          </cell>
          <cell r="C44">
            <v>8.6111199999999997</v>
          </cell>
          <cell r="D44">
            <v>1.4492399999999996</v>
          </cell>
          <cell r="E44">
            <v>1.0811100000000007</v>
          </cell>
          <cell r="F44">
            <v>2.0160399999999985</v>
          </cell>
          <cell r="G44">
            <v>1.7313700000000019</v>
          </cell>
        </row>
        <row r="45">
          <cell r="A45" t="str">
            <v>Empresa Polo141200790</v>
          </cell>
          <cell r="B45">
            <v>588.79844000000003</v>
          </cell>
          <cell r="C45">
            <v>522.95379230000003</v>
          </cell>
          <cell r="D45">
            <v>-273.00569230000008</v>
          </cell>
          <cell r="E45">
            <v>286.29007999999988</v>
          </cell>
          <cell r="F45">
            <v>269.33473999999978</v>
          </cell>
          <cell r="G45">
            <v>149.86991000000012</v>
          </cell>
        </row>
        <row r="46">
          <cell r="A46" t="str">
            <v>Empresa Polo141300011</v>
          </cell>
          <cell r="B46">
            <v>9709.564980000001</v>
          </cell>
          <cell r="C46">
            <v>7144.6279199999972</v>
          </cell>
          <cell r="D46">
            <v>19867.368170000005</v>
          </cell>
          <cell r="E46">
            <v>10110.968329999996</v>
          </cell>
          <cell r="F46">
            <v>-9281.3782199999987</v>
          </cell>
          <cell r="G46">
            <v>34331.927049999998</v>
          </cell>
        </row>
        <row r="47">
          <cell r="A47" t="str">
            <v>Empresa Polo141300012</v>
          </cell>
          <cell r="B47">
            <v>6267.0207499999997</v>
          </cell>
          <cell r="C47">
            <v>11031.348440000002</v>
          </cell>
          <cell r="D47">
            <v>9587.6920799999971</v>
          </cell>
          <cell r="E47">
            <v>9453.2538700000077</v>
          </cell>
          <cell r="F47">
            <v>-4481.1802300000018</v>
          </cell>
          <cell r="G47">
            <v>3587.5932099999991</v>
          </cell>
        </row>
        <row r="48">
          <cell r="A48" t="str">
            <v>Empresa Polo141300013</v>
          </cell>
          <cell r="B48">
            <v>1031.8036</v>
          </cell>
          <cell r="C48">
            <v>4426.3737000000001</v>
          </cell>
          <cell r="D48">
            <v>-4171.9100500000004</v>
          </cell>
          <cell r="E48">
            <v>600.1582699999999</v>
          </cell>
          <cell r="F48">
            <v>842.34519999999998</v>
          </cell>
          <cell r="G48">
            <v>1379.8837100000005</v>
          </cell>
        </row>
        <row r="49">
          <cell r="A49" t="str">
            <v>Empresa Polo141300020</v>
          </cell>
          <cell r="B49">
            <v>2029.5411549999999</v>
          </cell>
          <cell r="C49">
            <v>2785.0469750000002</v>
          </cell>
          <cell r="D49">
            <v>-872.73971000000074</v>
          </cell>
          <cell r="E49">
            <v>2081.9268099999999</v>
          </cell>
          <cell r="F49">
            <v>19788.747130000003</v>
          </cell>
          <cell r="G49">
            <v>-2979.5374600000068</v>
          </cell>
        </row>
        <row r="50">
          <cell r="A50" t="str">
            <v>Empresa Polo141300030</v>
          </cell>
          <cell r="B50">
            <v>736.19116679999991</v>
          </cell>
          <cell r="C50">
            <v>259.74035470000013</v>
          </cell>
          <cell r="D50">
            <v>260.78593850000004</v>
          </cell>
          <cell r="E50">
            <v>273.25733000000037</v>
          </cell>
          <cell r="F50">
            <v>210.59389999999962</v>
          </cell>
          <cell r="G50">
            <v>346.78323000000046</v>
          </cell>
        </row>
        <row r="51">
          <cell r="A51" t="str">
            <v>Empresa Polo141300040</v>
          </cell>
          <cell r="B51">
            <v>1458.1454019999999</v>
          </cell>
          <cell r="C51">
            <v>366.50617860000011</v>
          </cell>
          <cell r="D51">
            <v>-65.789120599999933</v>
          </cell>
          <cell r="E51">
            <v>386.65284999999972</v>
          </cell>
          <cell r="F51">
            <v>656.8437200000003</v>
          </cell>
          <cell r="G51">
            <v>645.82130000000006</v>
          </cell>
        </row>
        <row r="52">
          <cell r="A52" t="str">
            <v>Empresa Polo141300050</v>
          </cell>
          <cell r="B52">
            <v>2851.3854447999997</v>
          </cell>
          <cell r="C52">
            <v>2435.8262073000001</v>
          </cell>
          <cell r="D52">
            <v>1053.7629979000003</v>
          </cell>
          <cell r="E52">
            <v>-337.46660000000065</v>
          </cell>
          <cell r="F52">
            <v>-2550.990589999999</v>
          </cell>
          <cell r="G52">
            <v>826.90328999999929</v>
          </cell>
        </row>
        <row r="53">
          <cell r="A53" t="str">
            <v>Empresa Polo141300060</v>
          </cell>
          <cell r="B53">
            <v>506.06175159999998</v>
          </cell>
          <cell r="C53">
            <v>651.22806450000007</v>
          </cell>
          <cell r="D53">
            <v>-592.96341610000002</v>
          </cell>
          <cell r="E53">
            <v>227.49843999999996</v>
          </cell>
          <cell r="F53">
            <v>18058.298300000002</v>
          </cell>
          <cell r="G53">
            <v>-17179.449710000001</v>
          </cell>
        </row>
        <row r="54">
          <cell r="A54" t="str">
            <v>Empresa Polo141300100</v>
          </cell>
          <cell r="B54">
            <v>225.07643000000002</v>
          </cell>
          <cell r="C54">
            <v>359.96043999999989</v>
          </cell>
          <cell r="D54">
            <v>255.61725000000024</v>
          </cell>
          <cell r="E54">
            <v>447.99929999999972</v>
          </cell>
          <cell r="F54">
            <v>213.01051000000029</v>
          </cell>
          <cell r="G54">
            <v>152.41264000000001</v>
          </cell>
        </row>
        <row r="55">
          <cell r="A55" t="str">
            <v>Empresa Polo141300200</v>
          </cell>
          <cell r="B55">
            <v>61.719409999999989</v>
          </cell>
          <cell r="C55">
            <v>82.848420000000033</v>
          </cell>
          <cell r="D55">
            <v>65.685579999999987</v>
          </cell>
          <cell r="E55">
            <v>124.3563</v>
          </cell>
          <cell r="F55">
            <v>656.90623000000005</v>
          </cell>
          <cell r="G55">
            <v>-307.10230000000001</v>
          </cell>
        </row>
        <row r="56">
          <cell r="A56" t="str">
            <v>Empresa Polo141300300</v>
          </cell>
          <cell r="B56">
            <v>9.7876799999999999</v>
          </cell>
          <cell r="C56">
            <v>9.6174400000000002</v>
          </cell>
          <cell r="D56">
            <v>71.547970000000007</v>
          </cell>
          <cell r="E56">
            <v>57.78313</v>
          </cell>
          <cell r="F56">
            <v>225.33863000000002</v>
          </cell>
          <cell r="G56">
            <v>180.00125</v>
          </cell>
        </row>
        <row r="57">
          <cell r="A57" t="str">
            <v>Empresa Polo141300400</v>
          </cell>
          <cell r="B57">
            <v>61.627780000000001</v>
          </cell>
          <cell r="C57">
            <v>109.92871</v>
          </cell>
          <cell r="D57">
            <v>-99.449520000000007</v>
          </cell>
          <cell r="E57">
            <v>10.824730000000017</v>
          </cell>
          <cell r="F57">
            <v>4.9783499999999918</v>
          </cell>
          <cell r="G57">
            <v>30.214029999999994</v>
          </cell>
        </row>
        <row r="58">
          <cell r="A58" t="str">
            <v>Empresa Polo141300410</v>
          </cell>
          <cell r="B58">
            <v>0</v>
          </cell>
          <cell r="C58">
            <v>0</v>
          </cell>
          <cell r="D58">
            <v>6.5860000000000003</v>
          </cell>
          <cell r="E58">
            <v>0</v>
          </cell>
          <cell r="F58">
            <v>0.84890000000000043</v>
          </cell>
          <cell r="G58">
            <v>0</v>
          </cell>
        </row>
        <row r="59">
          <cell r="A59" t="str">
            <v>Empresa Polo141300500</v>
          </cell>
          <cell r="B59">
            <v>96654.760650000011</v>
          </cell>
          <cell r="C59">
            <v>110085.65285000001</v>
          </cell>
          <cell r="D59">
            <v>101578.54574999999</v>
          </cell>
          <cell r="E59">
            <v>109370.92227000004</v>
          </cell>
          <cell r="F59">
            <v>122702.51254999998</v>
          </cell>
          <cell r="G59">
            <v>120268.47699</v>
          </cell>
        </row>
        <row r="60">
          <cell r="A60" t="str">
            <v>Empresa Polo141300600</v>
          </cell>
          <cell r="B60">
            <v>1224.0138299999999</v>
          </cell>
          <cell r="C60">
            <v>1270.6209199999998</v>
          </cell>
          <cell r="D60">
            <v>4388.8772700000009</v>
          </cell>
          <cell r="E60">
            <v>-1675.5044099999996</v>
          </cell>
          <cell r="F60">
            <v>918.8584299999975</v>
          </cell>
          <cell r="G60">
            <v>1215.1486999999997</v>
          </cell>
        </row>
        <row r="61">
          <cell r="A61" t="str">
            <v>Empresa Polo141300800</v>
          </cell>
          <cell r="B61">
            <v>-14.069179999999999</v>
          </cell>
          <cell r="C61">
            <v>418.65460000000002</v>
          </cell>
          <cell r="D61">
            <v>236.91977999999995</v>
          </cell>
          <cell r="E61">
            <v>209.65256999999997</v>
          </cell>
          <cell r="F61">
            <v>175.83158000000014</v>
          </cell>
          <cell r="G61">
            <v>243.86451999999986</v>
          </cell>
        </row>
        <row r="62">
          <cell r="A62" t="str">
            <v>Empresa Polo141300900</v>
          </cell>
          <cell r="B62">
            <v>4573.0899900000004</v>
          </cell>
          <cell r="C62">
            <v>4833.5628499999984</v>
          </cell>
          <cell r="D62">
            <v>4093.6538700000019</v>
          </cell>
          <cell r="E62">
            <v>3552.3751699999993</v>
          </cell>
          <cell r="F62">
            <v>3450.7330299999958</v>
          </cell>
          <cell r="G62">
            <v>3776.2358800000075</v>
          </cell>
        </row>
        <row r="63">
          <cell r="A63" t="str">
            <v>Empresa Polo141301000</v>
          </cell>
          <cell r="B63">
            <v>928.68284000000006</v>
          </cell>
          <cell r="C63">
            <v>840.48296999999991</v>
          </cell>
          <cell r="D63">
            <v>1028.8175500000002</v>
          </cell>
          <cell r="E63">
            <v>864.16251999999986</v>
          </cell>
          <cell r="F63">
            <v>2237.4411600000003</v>
          </cell>
          <cell r="G63">
            <v>2263.1792299999997</v>
          </cell>
        </row>
        <row r="64">
          <cell r="A64" t="str">
            <v>Empresa Polo141301100</v>
          </cell>
          <cell r="B64">
            <v>-8.0028100000000002</v>
          </cell>
          <cell r="C64">
            <v>102.45785999999998</v>
          </cell>
          <cell r="D64">
            <v>59.158380000000008</v>
          </cell>
          <cell r="E64">
            <v>51.45526000000001</v>
          </cell>
          <cell r="F64">
            <v>108.41881000000001</v>
          </cell>
          <cell r="G64">
            <v>-3.779679999999928</v>
          </cell>
        </row>
        <row r="65">
          <cell r="A65" t="str">
            <v>Empresa Polo141301300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24.11023999999999</v>
          </cell>
        </row>
        <row r="66">
          <cell r="A66" t="str">
            <v>Empresa Polo141301310</v>
          </cell>
          <cell r="B66">
            <v>22.273330000000001</v>
          </cell>
          <cell r="C66">
            <v>0</v>
          </cell>
          <cell r="D66">
            <v>32.384999999999998</v>
          </cell>
          <cell r="E66">
            <v>13.796999999999997</v>
          </cell>
          <cell r="F66">
            <v>25.534610000000001</v>
          </cell>
          <cell r="G66">
            <v>171.20301000000006</v>
          </cell>
        </row>
        <row r="67">
          <cell r="A67" t="str">
            <v>Empresa Polo141301330</v>
          </cell>
          <cell r="B67">
            <v>8.3546800000000001</v>
          </cell>
          <cell r="C67">
            <v>0.23799999999999955</v>
          </cell>
          <cell r="D67">
            <v>15.057080000000001</v>
          </cell>
          <cell r="E67">
            <v>2.0747</v>
          </cell>
          <cell r="F67">
            <v>148.13703000000001</v>
          </cell>
          <cell r="G67">
            <v>13063.211160000001</v>
          </cell>
        </row>
        <row r="68">
          <cell r="A68" t="str">
            <v>Empresa Polo141301350</v>
          </cell>
          <cell r="B68">
            <v>413.96316999999999</v>
          </cell>
          <cell r="C68">
            <v>584.02764999999999</v>
          </cell>
          <cell r="D68">
            <v>5892.3433499999992</v>
          </cell>
          <cell r="E68">
            <v>3040.6188800000009</v>
          </cell>
          <cell r="F68">
            <v>-128.28659000000152</v>
          </cell>
          <cell r="G68">
            <v>-138.75112999999874</v>
          </cell>
        </row>
        <row r="69">
          <cell r="A69" t="str">
            <v>Empresa Polo141301360</v>
          </cell>
          <cell r="B69">
            <v>1521.3442499999999</v>
          </cell>
          <cell r="C69">
            <v>2752.3344999999999</v>
          </cell>
          <cell r="D69">
            <v>1521.3442500000001</v>
          </cell>
          <cell r="E69">
            <v>5781.5736399999996</v>
          </cell>
          <cell r="F69">
            <v>3953.1282300000003</v>
          </cell>
          <cell r="G69">
            <v>-137.22334999999993</v>
          </cell>
        </row>
        <row r="70">
          <cell r="A70" t="str">
            <v>Empresa Polo141301390</v>
          </cell>
          <cell r="B70">
            <v>13.16873</v>
          </cell>
          <cell r="C70">
            <v>32.539389999999997</v>
          </cell>
          <cell r="D70">
            <v>603.30043999999998</v>
          </cell>
          <cell r="E70">
            <v>-198.97294000000005</v>
          </cell>
          <cell r="F70">
            <v>25.663510000000031</v>
          </cell>
          <cell r="G70">
            <v>119.02894000000001</v>
          </cell>
        </row>
        <row r="71">
          <cell r="A71" t="str">
            <v>Empresa Polo141301400</v>
          </cell>
          <cell r="B71">
            <v>11.86378</v>
          </cell>
          <cell r="C71">
            <v>714.81793000000005</v>
          </cell>
          <cell r="D71">
            <v>414.22782999999959</v>
          </cell>
          <cell r="E71">
            <v>-983.95036999999968</v>
          </cell>
          <cell r="F71">
            <v>36.547299999999979</v>
          </cell>
          <cell r="G71">
            <v>469.70090000000005</v>
          </cell>
        </row>
        <row r="72">
          <cell r="A72" t="str">
            <v>Empresa Polo141301800</v>
          </cell>
          <cell r="B72">
            <v>287.43237999999997</v>
          </cell>
          <cell r="C72">
            <v>275.30417000000011</v>
          </cell>
          <cell r="D72">
            <v>269.0632599999999</v>
          </cell>
          <cell r="E72">
            <v>158.99933999999985</v>
          </cell>
          <cell r="F72">
            <v>76.436650000000327</v>
          </cell>
          <cell r="G72">
            <v>5630.5957699999963</v>
          </cell>
        </row>
        <row r="73">
          <cell r="A73" t="str">
            <v>Empresa Polo141301810</v>
          </cell>
          <cell r="B73">
            <v>5603.9947699999993</v>
          </cell>
          <cell r="C73">
            <v>5594.5383299999994</v>
          </cell>
          <cell r="D73">
            <v>5094.2303200000024</v>
          </cell>
          <cell r="E73">
            <v>4448.7052999999996</v>
          </cell>
          <cell r="F73">
            <v>5682.1162799999984</v>
          </cell>
          <cell r="G73">
            <v>679.63557000000037</v>
          </cell>
        </row>
        <row r="74">
          <cell r="A74" t="str">
            <v>Empresa Polo141301820</v>
          </cell>
          <cell r="B74">
            <v>480.21276</v>
          </cell>
          <cell r="C74">
            <v>596.94969000000003</v>
          </cell>
          <cell r="D74">
            <v>637.59600999999998</v>
          </cell>
          <cell r="E74">
            <v>572.60478999999987</v>
          </cell>
          <cell r="F74">
            <v>629.29408000000058</v>
          </cell>
          <cell r="G74">
            <v>0</v>
          </cell>
        </row>
        <row r="75">
          <cell r="A75" t="str">
            <v>Empresa Polo141301830</v>
          </cell>
          <cell r="B75">
            <v>0</v>
          </cell>
          <cell r="C75">
            <v>0</v>
          </cell>
          <cell r="D75">
            <v>1.5300000000000001E-2</v>
          </cell>
          <cell r="E75">
            <v>0</v>
          </cell>
          <cell r="F75">
            <v>0.02</v>
          </cell>
          <cell r="G75">
            <v>130.74703</v>
          </cell>
        </row>
        <row r="76">
          <cell r="A76" t="str">
            <v>Empresa Polo141301900</v>
          </cell>
          <cell r="B76">
            <v>143.15264000000002</v>
          </cell>
          <cell r="C76">
            <v>130.79901999999998</v>
          </cell>
          <cell r="D76">
            <v>19.341600000000028</v>
          </cell>
          <cell r="E76">
            <v>124.49179999999996</v>
          </cell>
          <cell r="F76">
            <v>97.736919999999998</v>
          </cell>
          <cell r="G76">
            <v>33.375579999999999</v>
          </cell>
        </row>
        <row r="77">
          <cell r="A77" t="str">
            <v>Empresa Polo141301910</v>
          </cell>
          <cell r="B77">
            <v>10.793620000000001</v>
          </cell>
          <cell r="C77">
            <v>3.1088199999999997</v>
          </cell>
          <cell r="D77">
            <v>15.567050000000004</v>
          </cell>
          <cell r="E77">
            <v>18.841999999999995</v>
          </cell>
          <cell r="F77">
            <v>25.280380000000015</v>
          </cell>
          <cell r="G77">
            <v>129.69337000000041</v>
          </cell>
        </row>
        <row r="78">
          <cell r="A78" t="str">
            <v>Empresa Polo141302000</v>
          </cell>
          <cell r="B78">
            <v>334.46360000000004</v>
          </cell>
          <cell r="C78">
            <v>197.11332999999991</v>
          </cell>
          <cell r="D78">
            <v>130.13693000000012</v>
          </cell>
          <cell r="E78">
            <v>965.09501</v>
          </cell>
          <cell r="F78">
            <v>1052.1928399999999</v>
          </cell>
          <cell r="G78">
            <v>187.03667000000002</v>
          </cell>
        </row>
        <row r="79">
          <cell r="A79" t="str">
            <v>Empresa Polo141302010</v>
          </cell>
          <cell r="B79">
            <v>2.2997199999999998</v>
          </cell>
          <cell r="C79">
            <v>99.390450000000001</v>
          </cell>
          <cell r="D79">
            <v>1.811000000000007</v>
          </cell>
          <cell r="E79">
            <v>53.96893</v>
          </cell>
          <cell r="F79">
            <v>122.54332999999991</v>
          </cell>
          <cell r="G79">
            <v>271.60547999999994</v>
          </cell>
        </row>
        <row r="80">
          <cell r="A80" t="str">
            <v>Empresa Polo141302020</v>
          </cell>
          <cell r="B80">
            <v>454.11887000000002</v>
          </cell>
          <cell r="C80">
            <v>486.24489000000005</v>
          </cell>
          <cell r="D80">
            <v>303.94567000000018</v>
          </cell>
          <cell r="E80">
            <v>216.30765999999971</v>
          </cell>
          <cell r="F80">
            <v>207.93204000000014</v>
          </cell>
          <cell r="G80">
            <v>35.588890000000006</v>
          </cell>
        </row>
        <row r="81">
          <cell r="A81" t="str">
            <v>Empresa Polo141302030</v>
          </cell>
          <cell r="B81">
            <v>13.116719999999999</v>
          </cell>
          <cell r="C81">
            <v>13.788199999999998</v>
          </cell>
          <cell r="D81">
            <v>3.9865700000000039</v>
          </cell>
          <cell r="E81">
            <v>10.743579999999998</v>
          </cell>
          <cell r="F81">
            <v>38.264320000000012</v>
          </cell>
          <cell r="G81">
            <v>112.93569000000002</v>
          </cell>
        </row>
        <row r="82">
          <cell r="A82" t="str">
            <v>Empresa Polo141302040</v>
          </cell>
          <cell r="B82">
            <v>201.94325000000001</v>
          </cell>
          <cell r="C82">
            <v>74.300069999999977</v>
          </cell>
          <cell r="D82">
            <v>85.618740000000003</v>
          </cell>
          <cell r="E82">
            <v>135.60961000000009</v>
          </cell>
          <cell r="F82">
            <v>134.51563999999991</v>
          </cell>
          <cell r="G82">
            <v>-193.07899</v>
          </cell>
        </row>
        <row r="83">
          <cell r="A83" t="str">
            <v>Empresa Polo141302045</v>
          </cell>
          <cell r="B83">
            <v>96.29</v>
          </cell>
          <cell r="C83">
            <v>-96.29</v>
          </cell>
          <cell r="D83">
            <v>0</v>
          </cell>
          <cell r="E83">
            <v>1.9</v>
          </cell>
          <cell r="F83">
            <v>0</v>
          </cell>
          <cell r="G83">
            <v>-7.247410000000059</v>
          </cell>
        </row>
        <row r="84">
          <cell r="A84" t="str">
            <v>Empresa Polo141302050</v>
          </cell>
          <cell r="B84">
            <v>480.38729999999998</v>
          </cell>
          <cell r="C84">
            <v>418.71897000000001</v>
          </cell>
          <cell r="D84">
            <v>-559.94534999999996</v>
          </cell>
          <cell r="E84">
            <v>386.45889999999997</v>
          </cell>
          <cell r="F84">
            <v>94.618089999999938</v>
          </cell>
          <cell r="G84">
            <v>197.29134999999997</v>
          </cell>
        </row>
        <row r="85">
          <cell r="A85" t="str">
            <v>Empresa Polo141302100</v>
          </cell>
          <cell r="B85">
            <v>227.16678000000002</v>
          </cell>
          <cell r="C85">
            <v>217.94896999999997</v>
          </cell>
          <cell r="D85">
            <v>200.56786000000017</v>
          </cell>
          <cell r="E85">
            <v>207.44056999999987</v>
          </cell>
          <cell r="F85">
            <v>235.96983</v>
          </cell>
          <cell r="G85">
            <v>267.68380999999999</v>
          </cell>
        </row>
        <row r="86">
          <cell r="A86" t="str">
            <v>Empresa Polo141302110</v>
          </cell>
          <cell r="B86">
            <v>247.39706999999999</v>
          </cell>
          <cell r="C86">
            <v>190.79346000000004</v>
          </cell>
          <cell r="D86">
            <v>250.65710999999993</v>
          </cell>
          <cell r="E86">
            <v>294.65742000000012</v>
          </cell>
          <cell r="F86">
            <v>262.91154000000017</v>
          </cell>
          <cell r="G86">
            <v>424.61666999999966</v>
          </cell>
        </row>
        <row r="87">
          <cell r="A87" t="str">
            <v>Empresa Polo141302120</v>
          </cell>
          <cell r="B87">
            <v>453.27206000000001</v>
          </cell>
          <cell r="C87">
            <v>382.23891000000015</v>
          </cell>
          <cell r="D87">
            <v>319.34009999999978</v>
          </cell>
          <cell r="E87">
            <v>337.90113000000019</v>
          </cell>
          <cell r="F87">
            <v>467.25729999999999</v>
          </cell>
          <cell r="G87">
            <v>24.916860000000014</v>
          </cell>
        </row>
        <row r="88">
          <cell r="A88" t="str">
            <v>Empresa Polo141302130</v>
          </cell>
          <cell r="B88">
            <v>0</v>
          </cell>
          <cell r="C88">
            <v>0</v>
          </cell>
          <cell r="D88">
            <v>8.7414500000000004</v>
          </cell>
          <cell r="E88">
            <v>9.7052599999999991</v>
          </cell>
          <cell r="F88">
            <v>43.107100000000003</v>
          </cell>
          <cell r="G88">
            <v>19.010260000000002</v>
          </cell>
        </row>
        <row r="89">
          <cell r="A89" t="str">
            <v>Empresa Polo141302140</v>
          </cell>
          <cell r="B89">
            <v>8.3984500000000004</v>
          </cell>
          <cell r="C89">
            <v>16.535900000000002</v>
          </cell>
          <cell r="D89">
            <v>-6.4040099999999995</v>
          </cell>
          <cell r="E89">
            <v>10.977639999999997</v>
          </cell>
          <cell r="F89">
            <v>9.2606300000000026</v>
          </cell>
          <cell r="G89">
            <v>42.935000000000002</v>
          </cell>
        </row>
        <row r="90">
          <cell r="A90" t="str">
            <v>Empresa Polo141302150</v>
          </cell>
          <cell r="B90">
            <v>0</v>
          </cell>
          <cell r="C90">
            <v>0</v>
          </cell>
          <cell r="D90">
            <v>4.9140800000000002</v>
          </cell>
          <cell r="E90">
            <v>12.374269999999997</v>
          </cell>
          <cell r="F90">
            <v>43.467000000000013</v>
          </cell>
          <cell r="G90">
            <v>9.7000000000000171</v>
          </cell>
        </row>
        <row r="91">
          <cell r="A91" t="str">
            <v>Empresa Polo141302200</v>
          </cell>
          <cell r="B91">
            <v>16.265740000000001</v>
          </cell>
          <cell r="C91">
            <v>1.1274399999999964</v>
          </cell>
          <cell r="D91">
            <v>27.743150000000004</v>
          </cell>
          <cell r="E91">
            <v>17.581510000000009</v>
          </cell>
          <cell r="F91">
            <v>25.425000000000001</v>
          </cell>
          <cell r="G91">
            <v>36.216000000000065</v>
          </cell>
        </row>
        <row r="92">
          <cell r="A92" t="str">
            <v>Empresa Polo141302400</v>
          </cell>
          <cell r="B92">
            <v>64.168279999999996</v>
          </cell>
          <cell r="C92">
            <v>48.199060000000003</v>
          </cell>
          <cell r="D92">
            <v>78.988640000000018</v>
          </cell>
          <cell r="E92">
            <v>19.765119999999996</v>
          </cell>
          <cell r="F92">
            <v>168.51234999999997</v>
          </cell>
          <cell r="G92">
            <v>0.97016999999999987</v>
          </cell>
        </row>
        <row r="93">
          <cell r="A93" t="str">
            <v>Empresa Polo141302500</v>
          </cell>
          <cell r="B93">
            <v>0</v>
          </cell>
          <cell r="C93">
            <v>0</v>
          </cell>
          <cell r="D93">
            <v>0</v>
          </cell>
          <cell r="E93">
            <v>3.4040000000000001E-2</v>
          </cell>
          <cell r="F93">
            <v>0.49544000000000005</v>
          </cell>
          <cell r="G93">
            <v>190.27650999999992</v>
          </cell>
        </row>
        <row r="94">
          <cell r="A94" t="str">
            <v>Empresa Polo141399999</v>
          </cell>
          <cell r="B94">
            <v>257.07986999999997</v>
          </cell>
          <cell r="C94">
            <v>618.59775000000013</v>
          </cell>
          <cell r="D94">
            <v>71.573610000000144</v>
          </cell>
          <cell r="E94">
            <v>-188.9951100000003</v>
          </cell>
          <cell r="F94">
            <v>-95.789459999999849</v>
          </cell>
          <cell r="G94">
            <v>2171.6755300000004</v>
          </cell>
        </row>
        <row r="95">
          <cell r="A95" t="str">
            <v>Empresa Polo141500000</v>
          </cell>
          <cell r="B95">
            <v>731.63808999999992</v>
          </cell>
          <cell r="C95">
            <v>413.49460999999997</v>
          </cell>
          <cell r="D95">
            <v>100.05553000000032</v>
          </cell>
          <cell r="E95">
            <v>2335.7405899999999</v>
          </cell>
          <cell r="F95">
            <v>1170.9279799999995</v>
          </cell>
          <cell r="G95">
            <v>2601.6588599999995</v>
          </cell>
        </row>
        <row r="96">
          <cell r="A96" t="str">
            <v>Empresa Polo141500010</v>
          </cell>
          <cell r="B96">
            <v>2839.5025700000001</v>
          </cell>
          <cell r="C96">
            <v>2245.3222199999996</v>
          </cell>
          <cell r="D96">
            <v>3205.0526100000016</v>
          </cell>
          <cell r="E96">
            <v>5619.300199999996</v>
          </cell>
          <cell r="F96">
            <v>3386.0815500000008</v>
          </cell>
          <cell r="G96">
            <v>440.03566000000046</v>
          </cell>
        </row>
        <row r="97">
          <cell r="A97" t="str">
            <v>Empresa Polo141500020</v>
          </cell>
          <cell r="B97">
            <v>1224.9493199999999</v>
          </cell>
          <cell r="C97">
            <v>1014.0258300000003</v>
          </cell>
          <cell r="D97">
            <v>226.31695999999965</v>
          </cell>
          <cell r="E97">
            <v>-631.12706000000003</v>
          </cell>
          <cell r="F97">
            <v>1327.5402300000003</v>
          </cell>
          <cell r="G97">
            <v>1132.9607599999995</v>
          </cell>
        </row>
        <row r="98">
          <cell r="A98" t="str">
            <v>Empresa Polo141500030</v>
          </cell>
          <cell r="B98">
            <v>824.65865999999994</v>
          </cell>
          <cell r="C98">
            <v>645.1648100000001</v>
          </cell>
          <cell r="D98">
            <v>195.03251000000023</v>
          </cell>
          <cell r="E98">
            <v>1190.4478899999999</v>
          </cell>
          <cell r="F98">
            <v>-652.23689000000013</v>
          </cell>
          <cell r="G98">
            <v>8444.1897400000016</v>
          </cell>
        </row>
        <row r="99">
          <cell r="A99" t="str">
            <v>Empresa Polo141500040</v>
          </cell>
          <cell r="B99">
            <v>6610.0366700000013</v>
          </cell>
          <cell r="C99">
            <v>5578.4315099999967</v>
          </cell>
          <cell r="D99">
            <v>10234.120650000003</v>
          </cell>
          <cell r="E99">
            <v>8510.3029200000019</v>
          </cell>
          <cell r="F99">
            <v>2921.247850000007</v>
          </cell>
          <cell r="G99">
            <v>770.56094000000007</v>
          </cell>
        </row>
        <row r="100">
          <cell r="A100" t="str">
            <v>Empresa Polo141500050</v>
          </cell>
          <cell r="B100">
            <v>9.4186800000000002</v>
          </cell>
          <cell r="C100">
            <v>871.13163999999995</v>
          </cell>
          <cell r="D100">
            <v>-604.94128000000001</v>
          </cell>
          <cell r="E100">
            <v>793.47274999999968</v>
          </cell>
          <cell r="F100">
            <v>800.4524600000002</v>
          </cell>
          <cell r="G100">
            <v>610.15214999999989</v>
          </cell>
        </row>
        <row r="101">
          <cell r="A101" t="str">
            <v>Empresa Polo141500100</v>
          </cell>
          <cell r="B101">
            <v>1124.2746999999999</v>
          </cell>
          <cell r="C101">
            <v>56.754279999999881</v>
          </cell>
          <cell r="D101">
            <v>0.58799999999996544</v>
          </cell>
          <cell r="E101">
            <v>617.64368000000013</v>
          </cell>
          <cell r="F101">
            <v>614.33352000000014</v>
          </cell>
          <cell r="G101">
            <v>303.74639000000002</v>
          </cell>
        </row>
        <row r="102">
          <cell r="A102" t="str">
            <v>Empresa Polo141500200</v>
          </cell>
          <cell r="B102">
            <v>169.62576999999999</v>
          </cell>
          <cell r="C102">
            <v>199.85751000000005</v>
          </cell>
          <cell r="D102">
            <v>195.60494999999992</v>
          </cell>
          <cell r="E102">
            <v>195.04565000000002</v>
          </cell>
          <cell r="F102">
            <v>440.78868999999997</v>
          </cell>
          <cell r="G102">
            <v>210604.91582999984</v>
          </cell>
        </row>
        <row r="103">
          <cell r="A103" t="str">
            <v>Empresa Polo141600000</v>
          </cell>
          <cell r="B103">
            <v>220867.32327000002</v>
          </cell>
          <cell r="C103">
            <v>208042.39611</v>
          </cell>
          <cell r="D103">
            <v>211077.34670999995</v>
          </cell>
          <cell r="E103">
            <v>211388.53704000008</v>
          </cell>
          <cell r="F103">
            <v>207562.17483999988</v>
          </cell>
          <cell r="G103">
            <v>43.740250000000003</v>
          </cell>
        </row>
        <row r="104">
          <cell r="A104" t="str">
            <v>Empresa Polo141600020</v>
          </cell>
          <cell r="B104">
            <v>19.132900000000003</v>
          </cell>
          <cell r="C104">
            <v>1.7257699999999936</v>
          </cell>
          <cell r="D104">
            <v>0</v>
          </cell>
          <cell r="E104">
            <v>0</v>
          </cell>
          <cell r="F104">
            <v>38.538959999999996</v>
          </cell>
          <cell r="G104">
            <v>576.22693000000027</v>
          </cell>
        </row>
        <row r="105">
          <cell r="A105" t="str">
            <v>Empresa Polo141700000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558.03086999999869</v>
          </cell>
        </row>
        <row r="106">
          <cell r="A106" t="str">
            <v>Empresa Polo141700600</v>
          </cell>
          <cell r="B106">
            <v>595.09776989999989</v>
          </cell>
          <cell r="C106">
            <v>889.76081009999996</v>
          </cell>
          <cell r="D106">
            <v>603.97739999999999</v>
          </cell>
          <cell r="E106">
            <v>657.88166999999976</v>
          </cell>
          <cell r="F106">
            <v>716.43067000000019</v>
          </cell>
          <cell r="G106">
            <v>-372.36121999999995</v>
          </cell>
        </row>
        <row r="107">
          <cell r="A107" t="str">
            <v>Empresa Polo141910200</v>
          </cell>
          <cell r="B107">
            <v>739.19628999999998</v>
          </cell>
          <cell r="C107">
            <v>373.49057000000005</v>
          </cell>
          <cell r="D107">
            <v>6823.9445800000012</v>
          </cell>
          <cell r="E107">
            <v>-908.62531000000035</v>
          </cell>
          <cell r="F107">
            <v>470.61288999999942</v>
          </cell>
          <cell r="G107">
            <v>-16.693860000000008</v>
          </cell>
        </row>
        <row r="108">
          <cell r="A108" t="str">
            <v>Empresa Polo141910240</v>
          </cell>
          <cell r="B108">
            <v>414.11082999999996</v>
          </cell>
          <cell r="C108">
            <v>129.39357000000007</v>
          </cell>
          <cell r="D108">
            <v>-258.18488000000008</v>
          </cell>
          <cell r="E108">
            <v>9.5584800000000314</v>
          </cell>
          <cell r="F108">
            <v>388.17821999999995</v>
          </cell>
          <cell r="G108">
            <v>47.247770000000003</v>
          </cell>
        </row>
        <row r="109">
          <cell r="A109" t="str">
            <v>Empresa Polo141910250</v>
          </cell>
          <cell r="B109">
            <v>19.108619999999998</v>
          </cell>
          <cell r="C109">
            <v>109.64845</v>
          </cell>
          <cell r="D109">
            <v>-109.98881</v>
          </cell>
          <cell r="E109">
            <v>1.0204999999999984</v>
          </cell>
          <cell r="F109">
            <v>58.375050000000016</v>
          </cell>
          <cell r="G109">
            <v>-242.45219999999998</v>
          </cell>
        </row>
        <row r="110">
          <cell r="A110" t="str">
            <v>Empresa Polo141910900</v>
          </cell>
          <cell r="B110">
            <v>17.189520000000002</v>
          </cell>
          <cell r="C110">
            <v>138.52253999999999</v>
          </cell>
          <cell r="D110">
            <v>72.94784999999996</v>
          </cell>
          <cell r="E110">
            <v>22.049150000000054</v>
          </cell>
          <cell r="F110">
            <v>94.193649999999877</v>
          </cell>
          <cell r="G110">
            <v>-10.409499999999994</v>
          </cell>
        </row>
        <row r="111">
          <cell r="A111" t="str">
            <v>Empresa Polo141960000</v>
          </cell>
          <cell r="B111">
            <v>8.7935599999999994</v>
          </cell>
          <cell r="C111">
            <v>-0.30335999999999963</v>
          </cell>
          <cell r="D111">
            <v>0.57262000000000057</v>
          </cell>
          <cell r="E111">
            <v>-2.2189199999999998</v>
          </cell>
          <cell r="F111">
            <v>261.80182000000002</v>
          </cell>
          <cell r="G111">
            <v>0.854360000000014</v>
          </cell>
        </row>
        <row r="112">
          <cell r="A112" t="str">
            <v>Empresa Polo141960010</v>
          </cell>
          <cell r="B112">
            <v>4.8936200000000003</v>
          </cell>
          <cell r="C112">
            <v>7.9099499999999985</v>
          </cell>
          <cell r="D112">
            <v>2.805830000000002</v>
          </cell>
          <cell r="E112">
            <v>5.6897699999999993</v>
          </cell>
          <cell r="F112">
            <v>2.7802100000000003</v>
          </cell>
          <cell r="G112">
            <v>4.9981899999984307</v>
          </cell>
        </row>
        <row r="113">
          <cell r="A113" t="str">
            <v>Empresa Polo141999999</v>
          </cell>
          <cell r="B113">
            <v>85.0244</v>
          </cell>
          <cell r="C113">
            <v>0.85318999999999789</v>
          </cell>
          <cell r="D113">
            <v>226.41327000000001</v>
          </cell>
          <cell r="E113">
            <v>1.2759800000000041</v>
          </cell>
          <cell r="F113">
            <v>-84.641820000000024</v>
          </cell>
          <cell r="G113">
            <v>6591.6912900000025</v>
          </cell>
        </row>
        <row r="114">
          <cell r="A114" t="str">
            <v>Empresa Polo233800000</v>
          </cell>
          <cell r="B114">
            <v>21629.945960000001</v>
          </cell>
          <cell r="C114">
            <v>2575.7958800000015</v>
          </cell>
          <cell r="D114">
            <v>1043.2822800000031</v>
          </cell>
          <cell r="E114">
            <v>-373.73280000000159</v>
          </cell>
          <cell r="F114">
            <v>-0.22946000000592903</v>
          </cell>
          <cell r="G114">
            <v>260.92082000000005</v>
          </cell>
        </row>
        <row r="115">
          <cell r="A115" t="str">
            <v>Empresa Polo241100011</v>
          </cell>
          <cell r="B115">
            <v>6422.3047474000005</v>
          </cell>
          <cell r="C115">
            <v>5982.7349497999994</v>
          </cell>
          <cell r="D115">
            <v>8487.9099328000029</v>
          </cell>
          <cell r="E115">
            <v>6705.3409299999985</v>
          </cell>
          <cell r="F115">
            <v>5787.0369399999981</v>
          </cell>
          <cell r="G115">
            <v>0.94420999999999999</v>
          </cell>
        </row>
        <row r="116">
          <cell r="A116" t="str">
            <v>Empresa Polo241100013</v>
          </cell>
          <cell r="B116">
            <v>138.63257160000001</v>
          </cell>
          <cell r="C116">
            <v>75.642147000000023</v>
          </cell>
          <cell r="D116">
            <v>198.98545139999999</v>
          </cell>
          <cell r="E116">
            <v>248.21613000000002</v>
          </cell>
          <cell r="F116">
            <v>323.60760999999991</v>
          </cell>
          <cell r="G116">
            <v>209.71016999999983</v>
          </cell>
        </row>
        <row r="117">
          <cell r="A117" t="str">
            <v>Empresa Polo241100014</v>
          </cell>
          <cell r="B117">
            <v>0.30611000000000005</v>
          </cell>
          <cell r="C117">
            <v>0.36095999999999989</v>
          </cell>
          <cell r="D117">
            <v>3.6021600000000005</v>
          </cell>
          <cell r="E117">
            <v>5.8993500000000001</v>
          </cell>
          <cell r="F117">
            <v>1.7890500000000014</v>
          </cell>
          <cell r="G117">
            <v>2342.5463200000013</v>
          </cell>
        </row>
        <row r="118">
          <cell r="A118" t="str">
            <v>Empresa Polo241100015</v>
          </cell>
          <cell r="B118">
            <v>280.94326169999999</v>
          </cell>
          <cell r="C118">
            <v>394.91875220000009</v>
          </cell>
          <cell r="D118">
            <v>1082.4381060999999</v>
          </cell>
          <cell r="E118">
            <v>32.112519999999677</v>
          </cell>
          <cell r="F118">
            <v>579.35196000000019</v>
          </cell>
          <cell r="G118">
            <v>567.76565000000119</v>
          </cell>
        </row>
        <row r="119">
          <cell r="A119" t="str">
            <v>Empresa Polo241100021</v>
          </cell>
          <cell r="B119">
            <v>2934.0743732000001</v>
          </cell>
          <cell r="C119">
            <v>2523.4724416999998</v>
          </cell>
          <cell r="D119">
            <v>3123.8935250999994</v>
          </cell>
          <cell r="E119">
            <v>2249.8025800000014</v>
          </cell>
          <cell r="F119">
            <v>1096.0207799999989</v>
          </cell>
          <cell r="G119">
            <v>878.9943600000006</v>
          </cell>
        </row>
        <row r="120">
          <cell r="A120" t="str">
            <v>Empresa Polo241100022</v>
          </cell>
          <cell r="B120">
            <v>618.46176659999992</v>
          </cell>
          <cell r="C120">
            <v>687.40831600000001</v>
          </cell>
          <cell r="D120">
            <v>832.38814739999998</v>
          </cell>
          <cell r="E120">
            <v>932.71520999999984</v>
          </cell>
          <cell r="F120">
            <v>1137.7494399999996</v>
          </cell>
          <cell r="G120">
            <v>670.69017000000031</v>
          </cell>
        </row>
        <row r="121">
          <cell r="A121" t="str">
            <v>Empresa Polo241100023</v>
          </cell>
          <cell r="B121">
            <v>808.18897149999998</v>
          </cell>
          <cell r="C121">
            <v>609.2529684000001</v>
          </cell>
          <cell r="D121">
            <v>1336.2541700999998</v>
          </cell>
          <cell r="E121">
            <v>732.02631999999994</v>
          </cell>
          <cell r="F121">
            <v>1097.5853299999999</v>
          </cell>
          <cell r="G121">
            <v>910.10172000000148</v>
          </cell>
        </row>
        <row r="122">
          <cell r="A122" t="str">
            <v>Empresa Polo241100024</v>
          </cell>
          <cell r="B122">
            <v>590.7257767000001</v>
          </cell>
          <cell r="C122">
            <v>626.6425562999998</v>
          </cell>
          <cell r="D122">
            <v>724.36322699999982</v>
          </cell>
          <cell r="E122">
            <v>615.77034000000049</v>
          </cell>
          <cell r="F122">
            <v>792.71255999999994</v>
          </cell>
          <cell r="G122">
            <v>293.23145999999997</v>
          </cell>
        </row>
        <row r="123">
          <cell r="A123" t="str">
            <v>Empresa Polo241100031</v>
          </cell>
          <cell r="B123">
            <v>850.5445729999999</v>
          </cell>
          <cell r="C123">
            <v>1402.4294400000001</v>
          </cell>
          <cell r="D123">
            <v>1462.3999469999999</v>
          </cell>
          <cell r="E123">
            <v>725.49539000000004</v>
          </cell>
          <cell r="F123">
            <v>742.10968000000048</v>
          </cell>
          <cell r="G123">
            <v>250.19601000000011</v>
          </cell>
        </row>
        <row r="124">
          <cell r="A124" t="str">
            <v>Empresa Polo241100032</v>
          </cell>
          <cell r="B124">
            <v>514.06679699999995</v>
          </cell>
          <cell r="C124">
            <v>270.11795000000006</v>
          </cell>
          <cell r="D124">
            <v>524.38368299999979</v>
          </cell>
          <cell r="E124">
            <v>607.77507000000014</v>
          </cell>
          <cell r="F124">
            <v>418.60861999999997</v>
          </cell>
          <cell r="G124">
            <v>1279.8047200000001</v>
          </cell>
        </row>
        <row r="125">
          <cell r="A125" t="str">
            <v>Empresa Polo241100050</v>
          </cell>
          <cell r="B125">
            <v>812.22904000000017</v>
          </cell>
          <cell r="C125">
            <v>651.89773999999989</v>
          </cell>
          <cell r="D125">
            <v>-161.67696000000024</v>
          </cell>
          <cell r="E125">
            <v>113.43126000000029</v>
          </cell>
          <cell r="F125">
            <v>301.07677999999987</v>
          </cell>
          <cell r="G125">
            <v>179.55959999999993</v>
          </cell>
        </row>
        <row r="126">
          <cell r="A126" t="str">
            <v>Empresa Polo241100200</v>
          </cell>
          <cell r="B126">
            <v>1267.2270900000001</v>
          </cell>
          <cell r="C126">
            <v>1245.9332199999997</v>
          </cell>
          <cell r="D126">
            <v>937.66483999999991</v>
          </cell>
          <cell r="E126">
            <v>964.07467000000088</v>
          </cell>
          <cell r="F126">
            <v>906.32987999999932</v>
          </cell>
          <cell r="G126">
            <v>60.997869999999978</v>
          </cell>
        </row>
        <row r="127">
          <cell r="A127" t="str">
            <v>Empresa Polo241100210</v>
          </cell>
          <cell r="B127">
            <v>155.15049999999999</v>
          </cell>
          <cell r="C127">
            <v>159.49972999999997</v>
          </cell>
          <cell r="D127">
            <v>112.74503000000004</v>
          </cell>
          <cell r="E127">
            <v>209.30992999999989</v>
          </cell>
          <cell r="F127">
            <v>161.77009000000021</v>
          </cell>
          <cell r="G127">
            <v>519.26980000000094</v>
          </cell>
        </row>
        <row r="128">
          <cell r="A128" t="str">
            <v>Empresa Polo241100220</v>
          </cell>
          <cell r="B128">
            <v>45.328419999999994</v>
          </cell>
          <cell r="C128">
            <v>34.832500000000003</v>
          </cell>
          <cell r="D128">
            <v>102.07894999999999</v>
          </cell>
          <cell r="E128">
            <v>51.78476999999998</v>
          </cell>
          <cell r="F128">
            <v>47.263260000000002</v>
          </cell>
          <cell r="G128">
            <v>26.571660000000001</v>
          </cell>
        </row>
        <row r="129">
          <cell r="A129" t="str">
            <v>Empresa Polo241100300</v>
          </cell>
          <cell r="B129">
            <v>487.82322139999997</v>
          </cell>
          <cell r="C129">
            <v>346.28335960000004</v>
          </cell>
          <cell r="D129">
            <v>642.31137900000022</v>
          </cell>
          <cell r="E129">
            <v>545.17902999999978</v>
          </cell>
          <cell r="F129">
            <v>1148.4236599999999</v>
          </cell>
          <cell r="G129">
            <v>111.54650999999996</v>
          </cell>
        </row>
        <row r="130">
          <cell r="A130" t="str">
            <v>Empresa Polo241100310</v>
          </cell>
          <cell r="B130">
            <v>80.207699300000002</v>
          </cell>
          <cell r="C130">
            <v>206.55983270000002</v>
          </cell>
          <cell r="D130">
            <v>-88.321672000000007</v>
          </cell>
          <cell r="E130">
            <v>150.27125000000001</v>
          </cell>
          <cell r="F130">
            <v>-300.14676000000003</v>
          </cell>
          <cell r="G130">
            <v>56.152330000000006</v>
          </cell>
        </row>
        <row r="131">
          <cell r="A131" t="str">
            <v>Empresa Polo241100320</v>
          </cell>
          <cell r="B131">
            <v>34.404019399999996</v>
          </cell>
          <cell r="C131">
            <v>228.35290090000001</v>
          </cell>
          <cell r="D131">
            <v>41.516549699999985</v>
          </cell>
          <cell r="E131">
            <v>58.113870000000077</v>
          </cell>
          <cell r="F131">
            <v>46.910909999999944</v>
          </cell>
          <cell r="G131">
            <v>113.83509000000004</v>
          </cell>
        </row>
        <row r="132">
          <cell r="A132" t="str">
            <v>Empresa Polo241100330</v>
          </cell>
          <cell r="B132">
            <v>30.529500000000002</v>
          </cell>
          <cell r="C132">
            <v>43.899056700000003</v>
          </cell>
          <cell r="D132">
            <v>77.104303299999998</v>
          </cell>
          <cell r="E132">
            <v>40.914140000000003</v>
          </cell>
          <cell r="F132">
            <v>45.810339999999997</v>
          </cell>
          <cell r="G132">
            <v>47.531799999999976</v>
          </cell>
        </row>
        <row r="133">
          <cell r="A133" t="str">
            <v>Empresa Polo241100400</v>
          </cell>
          <cell r="B133">
            <v>226.00994999999998</v>
          </cell>
          <cell r="C133">
            <v>370.43441999999993</v>
          </cell>
          <cell r="D133">
            <v>245.36457000000007</v>
          </cell>
          <cell r="E133">
            <v>-132.44212000000005</v>
          </cell>
          <cell r="F133">
            <v>123.19925999999998</v>
          </cell>
          <cell r="G133">
            <v>16.545459999999991</v>
          </cell>
        </row>
        <row r="134">
          <cell r="A134" t="str">
            <v>Empresa Polo241100410</v>
          </cell>
          <cell r="B134">
            <v>50.404619999999994</v>
          </cell>
          <cell r="C134">
            <v>59.148620000000008</v>
          </cell>
          <cell r="D134">
            <v>80.665350000000004</v>
          </cell>
          <cell r="E134">
            <v>30.566759999999988</v>
          </cell>
          <cell r="F134">
            <v>58.702800000000025</v>
          </cell>
          <cell r="G134">
            <v>138.45528999999988</v>
          </cell>
        </row>
        <row r="135">
          <cell r="A135" t="str">
            <v>Empresa Polo241100420</v>
          </cell>
          <cell r="B135">
            <v>0.8569500000000001</v>
          </cell>
          <cell r="C135">
            <v>1.97353</v>
          </cell>
          <cell r="D135">
            <v>8.3319399999999995</v>
          </cell>
          <cell r="E135">
            <v>112.70402</v>
          </cell>
          <cell r="F135">
            <v>14.768380000000022</v>
          </cell>
          <cell r="G135">
            <v>222.88925999999992</v>
          </cell>
        </row>
        <row r="136">
          <cell r="A136" t="str">
            <v>Empresa Polo241100500</v>
          </cell>
          <cell r="B136">
            <v>97.922308599999994</v>
          </cell>
          <cell r="C136">
            <v>119.93790340000002</v>
          </cell>
          <cell r="D136">
            <v>139.58705799999998</v>
          </cell>
          <cell r="E136">
            <v>222.34856000000002</v>
          </cell>
          <cell r="F136">
            <v>203.31421</v>
          </cell>
          <cell r="G136">
            <v>522.0622400000002</v>
          </cell>
        </row>
        <row r="137">
          <cell r="A137" t="str">
            <v>Empresa Polo241100505</v>
          </cell>
          <cell r="B137">
            <v>7.1920900000000003</v>
          </cell>
          <cell r="C137">
            <v>-4.1355400000000007</v>
          </cell>
          <cell r="D137">
            <v>246.41360999999998</v>
          </cell>
          <cell r="E137">
            <v>537.67734000000007</v>
          </cell>
          <cell r="F137">
            <v>567.81194000000005</v>
          </cell>
          <cell r="G137">
            <v>49.92752000000003</v>
          </cell>
        </row>
        <row r="138">
          <cell r="A138" t="str">
            <v>Empresa Polo241100510</v>
          </cell>
          <cell r="B138">
            <v>131.64105999999998</v>
          </cell>
          <cell r="C138">
            <v>1330.5215907000002</v>
          </cell>
          <cell r="D138">
            <v>492.96466929999997</v>
          </cell>
          <cell r="E138">
            <v>390.66616999999997</v>
          </cell>
          <cell r="F138">
            <v>453.67760999999973</v>
          </cell>
          <cell r="G138">
            <v>80.002800000000036</v>
          </cell>
        </row>
        <row r="139">
          <cell r="A139" t="str">
            <v>Empresa Polo241200100</v>
          </cell>
          <cell r="B139">
            <v>3.6562700000000001</v>
          </cell>
          <cell r="C139">
            <v>276.95582999999999</v>
          </cell>
          <cell r="D139">
            <v>-243.35744</v>
          </cell>
          <cell r="E139">
            <v>35.287129999999991</v>
          </cell>
          <cell r="F139">
            <v>31.023029999999991</v>
          </cell>
          <cell r="G139">
            <v>24.169880000000049</v>
          </cell>
        </row>
        <row r="140">
          <cell r="A140" t="str">
            <v>Empresa Polo241200200</v>
          </cell>
          <cell r="B140">
            <v>19.573420000000002</v>
          </cell>
          <cell r="C140">
            <v>23.606339999999992</v>
          </cell>
          <cell r="D140">
            <v>45.372700000000016</v>
          </cell>
          <cell r="E140">
            <v>68.644799999999989</v>
          </cell>
          <cell r="F140">
            <v>102.11993000000004</v>
          </cell>
          <cell r="G140">
            <v>-244.44650999999993</v>
          </cell>
        </row>
        <row r="141">
          <cell r="A141" t="str">
            <v>Empresa Polo241200210</v>
          </cell>
          <cell r="B141">
            <v>5.2732700000000001</v>
          </cell>
          <cell r="C141">
            <v>6.5954599999999992</v>
          </cell>
          <cell r="D141">
            <v>73.555910000000011</v>
          </cell>
          <cell r="E141">
            <v>21.938349999999986</v>
          </cell>
          <cell r="F141">
            <v>13.346260000000001</v>
          </cell>
          <cell r="G141">
            <v>97.160949999999957</v>
          </cell>
        </row>
        <row r="142">
          <cell r="A142" t="str">
            <v>Empresa Polo241200300</v>
          </cell>
          <cell r="B142">
            <v>330.30209000000002</v>
          </cell>
          <cell r="C142">
            <v>4.264699999999948</v>
          </cell>
          <cell r="D142">
            <v>315.63918000000001</v>
          </cell>
          <cell r="E142">
            <v>-37.770549999999957</v>
          </cell>
          <cell r="F142">
            <v>7.7967899999998735</v>
          </cell>
          <cell r="G142">
            <v>55.057230000000118</v>
          </cell>
        </row>
        <row r="143">
          <cell r="A143" t="str">
            <v>Empresa Polo241200400</v>
          </cell>
          <cell r="B143">
            <v>144.77966000000001</v>
          </cell>
          <cell r="C143">
            <v>102.74400999999997</v>
          </cell>
          <cell r="D143">
            <v>162.74203999999997</v>
          </cell>
          <cell r="E143">
            <v>183.35302000000019</v>
          </cell>
          <cell r="F143">
            <v>86.707159999999931</v>
          </cell>
          <cell r="G143">
            <v>13.01630999999999</v>
          </cell>
        </row>
        <row r="144">
          <cell r="A144" t="str">
            <v>Empresa Polo241200500</v>
          </cell>
          <cell r="B144">
            <v>107.76951000000001</v>
          </cell>
          <cell r="C144">
            <v>130.25905999999998</v>
          </cell>
          <cell r="D144">
            <v>165.41759000000002</v>
          </cell>
          <cell r="E144">
            <v>79.092019999999991</v>
          </cell>
          <cell r="F144">
            <v>175.50142000000005</v>
          </cell>
          <cell r="G144">
            <v>0.27576000000000001</v>
          </cell>
        </row>
        <row r="145">
          <cell r="A145" t="str">
            <v>Empresa Polo241200710</v>
          </cell>
          <cell r="B145">
            <v>3.4092232</v>
          </cell>
          <cell r="C145">
            <v>15.965259</v>
          </cell>
          <cell r="D145">
            <v>24.146257799999997</v>
          </cell>
          <cell r="E145">
            <v>-16.487539999999999</v>
          </cell>
          <cell r="F145">
            <v>10.409500000000005</v>
          </cell>
          <cell r="G145">
            <v>0</v>
          </cell>
        </row>
        <row r="146">
          <cell r="A146" t="str">
            <v>Empresa Polo241200720</v>
          </cell>
          <cell r="B146">
            <v>28.582969799999997</v>
          </cell>
          <cell r="C146">
            <v>-1.9185261000000011</v>
          </cell>
          <cell r="D146">
            <v>-19.029323699999996</v>
          </cell>
          <cell r="E146">
            <v>10.689250000000001</v>
          </cell>
          <cell r="F146">
            <v>-11.489030000000001</v>
          </cell>
          <cell r="G146">
            <v>0</v>
          </cell>
        </row>
        <row r="147">
          <cell r="A147" t="str">
            <v>Empresa Polo241200730</v>
          </cell>
          <cell r="B147">
            <v>0</v>
          </cell>
          <cell r="C147">
            <v>13.60904</v>
          </cell>
          <cell r="D147">
            <v>-12.549630000000001</v>
          </cell>
          <cell r="E147">
            <v>0.03</v>
          </cell>
          <cell r="F147">
            <v>-3.8000000000000256E-3</v>
          </cell>
          <cell r="G147">
            <v>98.786329999999907</v>
          </cell>
        </row>
        <row r="148">
          <cell r="A148" t="str">
            <v>Empresa Polo241200740</v>
          </cell>
          <cell r="B148">
            <v>3.2979499999999997</v>
          </cell>
          <cell r="C148">
            <v>-3.0851499999999996</v>
          </cell>
          <cell r="D148">
            <v>0.81</v>
          </cell>
          <cell r="E148">
            <v>0.22500000000000001</v>
          </cell>
          <cell r="F148">
            <v>9.8000000000000309E-3</v>
          </cell>
          <cell r="G148">
            <v>88.169399999999996</v>
          </cell>
        </row>
        <row r="149">
          <cell r="A149" t="str">
            <v>Empresa Polo241200790</v>
          </cell>
          <cell r="B149">
            <v>1508.7224070000002</v>
          </cell>
          <cell r="C149">
            <v>-677.44665300000031</v>
          </cell>
          <cell r="D149">
            <v>-292.19464399999981</v>
          </cell>
          <cell r="E149">
            <v>183.50579999999991</v>
          </cell>
          <cell r="F149">
            <v>127.45440000000019</v>
          </cell>
          <cell r="G149">
            <v>8.7899799999999999</v>
          </cell>
        </row>
        <row r="150">
          <cell r="A150" t="str">
            <v>Empresa Polo241300100</v>
          </cell>
          <cell r="B150">
            <v>40.244329999999998</v>
          </cell>
          <cell r="C150">
            <v>65.663089999999983</v>
          </cell>
          <cell r="D150">
            <v>11.671720000000022</v>
          </cell>
          <cell r="E150">
            <v>63.382710000000003</v>
          </cell>
          <cell r="F150">
            <v>123.17654000000007</v>
          </cell>
          <cell r="G150">
            <v>21.440290000000033</v>
          </cell>
        </row>
        <row r="151">
          <cell r="A151" t="str">
            <v>Empresa Polo241300200</v>
          </cell>
          <cell r="B151">
            <v>2.8313299999999999</v>
          </cell>
          <cell r="C151">
            <v>5.6227200000000011</v>
          </cell>
          <cell r="D151">
            <v>12.318479999999999</v>
          </cell>
          <cell r="E151">
            <v>11.932870000000005</v>
          </cell>
          <cell r="F151">
            <v>4.975529999999992</v>
          </cell>
          <cell r="G151">
            <v>264.95931000000019</v>
          </cell>
        </row>
        <row r="152">
          <cell r="A152" t="str">
            <v>Empresa Polo241300300</v>
          </cell>
          <cell r="B152">
            <v>54.43674</v>
          </cell>
          <cell r="C152">
            <v>59.03913</v>
          </cell>
          <cell r="D152">
            <v>55.476759999999999</v>
          </cell>
          <cell r="E152">
            <v>37.084130000000016</v>
          </cell>
          <cell r="F152">
            <v>23.78726999999995</v>
          </cell>
          <cell r="G152">
            <v>4</v>
          </cell>
        </row>
        <row r="153">
          <cell r="A153" t="str">
            <v>Empresa Polo241300400</v>
          </cell>
          <cell r="B153">
            <v>431.37398999999994</v>
          </cell>
          <cell r="C153">
            <v>614.52628000000016</v>
          </cell>
          <cell r="D153">
            <v>38.38339999999971</v>
          </cell>
          <cell r="E153">
            <v>195.55867000000012</v>
          </cell>
          <cell r="F153">
            <v>307.17867999999999</v>
          </cell>
          <cell r="G153">
            <v>21.362510000000015</v>
          </cell>
        </row>
        <row r="154">
          <cell r="A154" t="str">
            <v>Empresa Polo241300410</v>
          </cell>
          <cell r="B154">
            <v>0</v>
          </cell>
          <cell r="C154">
            <v>0</v>
          </cell>
          <cell r="D154">
            <v>0.45500000000000002</v>
          </cell>
          <cell r="E154">
            <v>0</v>
          </cell>
          <cell r="F154">
            <v>57.004059999999996</v>
          </cell>
          <cell r="G154">
            <v>43.741969999999981</v>
          </cell>
        </row>
        <row r="155">
          <cell r="A155" t="str">
            <v>Empresa Polo241301300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1659.7048100000002</v>
          </cell>
        </row>
        <row r="156">
          <cell r="A156" t="str">
            <v>Empresa Polo241301310</v>
          </cell>
          <cell r="B156">
            <v>5.4831799999999999</v>
          </cell>
          <cell r="C156">
            <v>6.8812799999999994</v>
          </cell>
          <cell r="D156">
            <v>82.644700000000014</v>
          </cell>
          <cell r="E156">
            <v>58.157109999999989</v>
          </cell>
          <cell r="F156">
            <v>11.349549999999994</v>
          </cell>
          <cell r="G156">
            <v>-1278.3456500000002</v>
          </cell>
        </row>
        <row r="157">
          <cell r="A157" t="str">
            <v>Empresa Polo241301330</v>
          </cell>
          <cell r="B157">
            <v>2.8676599999999999</v>
          </cell>
          <cell r="C157">
            <v>66.090780000000009</v>
          </cell>
          <cell r="D157">
            <v>54.21562999999999</v>
          </cell>
          <cell r="E157">
            <v>5.9713600000000042</v>
          </cell>
          <cell r="F157">
            <v>46.91079000000002</v>
          </cell>
          <cell r="G157">
            <v>-493.27269000000024</v>
          </cell>
        </row>
        <row r="158">
          <cell r="A158" t="str">
            <v>Empresa Polo241301340</v>
          </cell>
          <cell r="B158">
            <v>2223.7511800000002</v>
          </cell>
          <cell r="C158">
            <v>680.82632000000012</v>
          </cell>
          <cell r="D158">
            <v>782.78051999999934</v>
          </cell>
          <cell r="E158">
            <v>1751.8851500000001</v>
          </cell>
          <cell r="F158">
            <v>810.69720000000143</v>
          </cell>
          <cell r="G158">
            <v>30.310879999999941</v>
          </cell>
        </row>
        <row r="159">
          <cell r="A159" t="str">
            <v>Empresa Polo241301350</v>
          </cell>
          <cell r="B159">
            <v>120.29275</v>
          </cell>
          <cell r="C159">
            <v>17.242390000000015</v>
          </cell>
          <cell r="D159">
            <v>-134.94465000000002</v>
          </cell>
          <cell r="E159">
            <v>214.3</v>
          </cell>
          <cell r="F159">
            <v>1353.2002800000002</v>
          </cell>
          <cell r="G159">
            <v>66.682350000000042</v>
          </cell>
        </row>
        <row r="160">
          <cell r="A160" t="str">
            <v>Empresa Polo241301360</v>
          </cell>
          <cell r="B160">
            <v>32.480490000000003</v>
          </cell>
          <cell r="C160">
            <v>255.70387000000002</v>
          </cell>
          <cell r="D160">
            <v>-99.832880000000017</v>
          </cell>
          <cell r="E160">
            <v>110.10481999999999</v>
          </cell>
          <cell r="F160">
            <v>821.08633000000009</v>
          </cell>
          <cell r="G160">
            <v>34.859150000000113</v>
          </cell>
        </row>
        <row r="161">
          <cell r="A161" t="str">
            <v>Empresa Polo241301390</v>
          </cell>
          <cell r="B161">
            <v>2.84552</v>
          </cell>
          <cell r="C161">
            <v>195.13634999999999</v>
          </cell>
          <cell r="D161">
            <v>-24.53546</v>
          </cell>
          <cell r="E161">
            <v>83.583210000000037</v>
          </cell>
          <cell r="F161">
            <v>74.384029999999939</v>
          </cell>
          <cell r="G161">
            <v>-18.180499999999483</v>
          </cell>
        </row>
        <row r="162">
          <cell r="A162" t="str">
            <v>Empresa Polo241301400</v>
          </cell>
          <cell r="B162">
            <v>554.06290999999999</v>
          </cell>
          <cell r="C162">
            <v>-1144.8857599999999</v>
          </cell>
          <cell r="D162">
            <v>364.35679999999985</v>
          </cell>
          <cell r="E162">
            <v>1215.1307499999998</v>
          </cell>
          <cell r="F162">
            <v>111.86931000000004</v>
          </cell>
          <cell r="G162">
            <v>-631.10877000000005</v>
          </cell>
        </row>
        <row r="163">
          <cell r="A163" t="str">
            <v>Empresa Polo241301500</v>
          </cell>
          <cell r="B163">
            <v>1305.76045</v>
          </cell>
          <cell r="C163">
            <v>2236.3715300000003</v>
          </cell>
          <cell r="D163">
            <v>-652.6202000000003</v>
          </cell>
          <cell r="E163">
            <v>-2322.6533199999999</v>
          </cell>
          <cell r="F163">
            <v>296.68879000000004</v>
          </cell>
          <cell r="G163">
            <v>398.16830000000027</v>
          </cell>
        </row>
        <row r="164">
          <cell r="A164" t="str">
            <v>Empresa Polo241301511</v>
          </cell>
          <cell r="B164">
            <v>0</v>
          </cell>
          <cell r="C164">
            <v>2.5034000000000001</v>
          </cell>
          <cell r="D164">
            <v>804.97714999999994</v>
          </cell>
          <cell r="E164">
            <v>379.13707000000022</v>
          </cell>
          <cell r="F164">
            <v>18.524419999999736</v>
          </cell>
          <cell r="G164">
            <v>1838.8430299999964</v>
          </cell>
        </row>
        <row r="165">
          <cell r="A165" t="str">
            <v>Empresa Polo241301512</v>
          </cell>
          <cell r="B165">
            <v>43.476559999999999</v>
          </cell>
          <cell r="C165">
            <v>275.12431000000004</v>
          </cell>
          <cell r="D165">
            <v>-100.93842000000004</v>
          </cell>
          <cell r="E165">
            <v>671.24153000000001</v>
          </cell>
          <cell r="F165">
            <v>103.89922000000001</v>
          </cell>
          <cell r="G165">
            <v>107.54077999999981</v>
          </cell>
        </row>
        <row r="166">
          <cell r="A166" t="str">
            <v>Empresa Polo241301513</v>
          </cell>
          <cell r="B166">
            <v>289.98668000000004</v>
          </cell>
          <cell r="C166">
            <v>130.63581000000005</v>
          </cell>
          <cell r="D166">
            <v>175.68358999999987</v>
          </cell>
          <cell r="E166">
            <v>234.59748000000002</v>
          </cell>
          <cell r="F166">
            <v>788.33840999999984</v>
          </cell>
          <cell r="G166">
            <v>62.72393999999997</v>
          </cell>
        </row>
        <row r="167">
          <cell r="A167" t="str">
            <v>Empresa Polo241301514</v>
          </cell>
          <cell r="B167">
            <v>4834.2635099999998</v>
          </cell>
          <cell r="C167">
            <v>8373.3488499999985</v>
          </cell>
          <cell r="D167">
            <v>5291.1581100000003</v>
          </cell>
          <cell r="E167">
            <v>24.784370000001218</v>
          </cell>
          <cell r="F167">
            <v>2286.2797200000023</v>
          </cell>
          <cell r="G167">
            <v>642.59496999999919</v>
          </cell>
        </row>
        <row r="168">
          <cell r="A168" t="str">
            <v>Empresa Polo241301515</v>
          </cell>
          <cell r="B168">
            <v>72.570250000000001</v>
          </cell>
          <cell r="C168">
            <v>47.31422000000002</v>
          </cell>
          <cell r="D168">
            <v>763.65070000000014</v>
          </cell>
          <cell r="E168">
            <v>130.05250999999987</v>
          </cell>
          <cell r="F168">
            <v>96.12264000000016</v>
          </cell>
          <cell r="G168">
            <v>-83.455099999999959</v>
          </cell>
        </row>
        <row r="169">
          <cell r="A169" t="str">
            <v>Empresa Polo241301516</v>
          </cell>
          <cell r="B169">
            <v>59.541179999999997</v>
          </cell>
          <cell r="C169">
            <v>39.088160000000002</v>
          </cell>
          <cell r="D169">
            <v>15.225</v>
          </cell>
          <cell r="E169">
            <v>-3.8802000000000021</v>
          </cell>
          <cell r="F169">
            <v>14.478300000000004</v>
          </cell>
          <cell r="G169">
            <v>458.08689999999933</v>
          </cell>
        </row>
        <row r="170">
          <cell r="A170" t="str">
            <v>Empresa Polo241301517</v>
          </cell>
          <cell r="B170">
            <v>1340.0340900000001</v>
          </cell>
          <cell r="C170">
            <v>143.91953000000012</v>
          </cell>
          <cell r="D170">
            <v>780.69452999999976</v>
          </cell>
          <cell r="E170">
            <v>1183.3491399999998</v>
          </cell>
          <cell r="F170">
            <v>749.63337000000001</v>
          </cell>
          <cell r="G170">
            <v>716.66308000000026</v>
          </cell>
        </row>
        <row r="171">
          <cell r="A171" t="str">
            <v>Empresa Polo241301530</v>
          </cell>
          <cell r="B171">
            <v>554.37351000000001</v>
          </cell>
          <cell r="C171">
            <v>713.65098999999998</v>
          </cell>
          <cell r="D171">
            <v>-763.76802999999995</v>
          </cell>
          <cell r="E171">
            <v>-194.63909000000001</v>
          </cell>
          <cell r="F171">
            <v>33.96963999999997</v>
          </cell>
          <cell r="G171">
            <v>20.768300000000011</v>
          </cell>
        </row>
        <row r="172">
          <cell r="A172" t="str">
            <v>Empresa Polo241301600</v>
          </cell>
          <cell r="B172">
            <v>0</v>
          </cell>
          <cell r="C172">
            <v>27</v>
          </cell>
          <cell r="D172">
            <v>209.23732999999999</v>
          </cell>
          <cell r="E172">
            <v>899.92952000000014</v>
          </cell>
          <cell r="F172">
            <v>998.95</v>
          </cell>
          <cell r="G172">
            <v>0</v>
          </cell>
        </row>
        <row r="173">
          <cell r="A173" t="str">
            <v>Empresa Polo241301610</v>
          </cell>
          <cell r="B173">
            <v>0</v>
          </cell>
          <cell r="C173">
            <v>46.36</v>
          </cell>
          <cell r="D173">
            <v>1429.2402000000002</v>
          </cell>
          <cell r="E173">
            <v>1091.3331799999999</v>
          </cell>
          <cell r="F173">
            <v>553.81421</v>
          </cell>
          <cell r="G173">
            <v>14.9343</v>
          </cell>
        </row>
        <row r="174">
          <cell r="A174" t="str">
            <v>Empresa Polo241301621</v>
          </cell>
          <cell r="B174">
            <v>1.6598900000000001</v>
          </cell>
          <cell r="C174">
            <v>93.728110000000001</v>
          </cell>
          <cell r="D174">
            <v>-30.1614</v>
          </cell>
          <cell r="E174">
            <v>60.745889999999989</v>
          </cell>
          <cell r="F174">
            <v>17.839410000000015</v>
          </cell>
          <cell r="G174">
            <v>92.345620000000025</v>
          </cell>
        </row>
        <row r="175">
          <cell r="A175" t="str">
            <v>Empresa Polo241301622</v>
          </cell>
          <cell r="B175">
            <v>4.1667500000000004</v>
          </cell>
          <cell r="C175">
            <v>-2.8344200000000006</v>
          </cell>
          <cell r="D175">
            <v>0</v>
          </cell>
          <cell r="E175">
            <v>21.702999999999999</v>
          </cell>
          <cell r="F175">
            <v>0</v>
          </cell>
          <cell r="G175">
            <v>2324.1240400000006</v>
          </cell>
        </row>
        <row r="176">
          <cell r="A176" t="str">
            <v>Empresa Polo241301623</v>
          </cell>
          <cell r="B176">
            <v>0</v>
          </cell>
          <cell r="C176">
            <v>3.6330200000000001</v>
          </cell>
          <cell r="D176">
            <v>13.322529999999999</v>
          </cell>
          <cell r="E176">
            <v>16.467009999999998</v>
          </cell>
          <cell r="F176">
            <v>0.84000000000000341</v>
          </cell>
          <cell r="G176">
            <v>-159.45956999999999</v>
          </cell>
        </row>
        <row r="177">
          <cell r="A177" t="str">
            <v>Empresa Polo241301624</v>
          </cell>
          <cell r="B177">
            <v>0</v>
          </cell>
          <cell r="C177">
            <v>0</v>
          </cell>
          <cell r="D177">
            <v>44.203420000000001</v>
          </cell>
          <cell r="E177">
            <v>-7.2532500000000013</v>
          </cell>
          <cell r="F177">
            <v>70.608130000000003</v>
          </cell>
          <cell r="G177">
            <v>441.21947</v>
          </cell>
        </row>
        <row r="178">
          <cell r="A178" t="str">
            <v>Empresa Polo241301700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306.96952000000033</v>
          </cell>
        </row>
        <row r="179">
          <cell r="A179" t="str">
            <v>Empresa Polo241301710</v>
          </cell>
          <cell r="B179">
            <v>32.365789999999997</v>
          </cell>
          <cell r="C179">
            <v>286.35156999999998</v>
          </cell>
          <cell r="D179">
            <v>1839.2599</v>
          </cell>
          <cell r="E179">
            <v>705.0991299999996</v>
          </cell>
          <cell r="F179">
            <v>1181.1708699999999</v>
          </cell>
          <cell r="G179">
            <v>45.425790000000063</v>
          </cell>
        </row>
        <row r="180">
          <cell r="A180" t="str">
            <v>Empresa Polo241301720</v>
          </cell>
          <cell r="B180">
            <v>328.88970999999998</v>
          </cell>
          <cell r="C180">
            <v>242.37820000000005</v>
          </cell>
          <cell r="D180">
            <v>182.37076999999988</v>
          </cell>
          <cell r="E180">
            <v>194.79799000000003</v>
          </cell>
          <cell r="F180">
            <v>647.17750000000001</v>
          </cell>
          <cell r="G180">
            <v>36.09579999999994</v>
          </cell>
        </row>
        <row r="181">
          <cell r="A181" t="str">
            <v>Empresa Polo241301800</v>
          </cell>
          <cell r="B181">
            <v>99.185739999999996</v>
          </cell>
          <cell r="C181">
            <v>400.19735000000003</v>
          </cell>
          <cell r="D181">
            <v>420.00803999999994</v>
          </cell>
          <cell r="E181">
            <v>-127.06063999999992</v>
          </cell>
          <cell r="F181">
            <v>393.98587999999995</v>
          </cell>
          <cell r="G181">
            <v>3415.4197800000002</v>
          </cell>
        </row>
        <row r="182">
          <cell r="A182" t="str">
            <v>Empresa Polo241301810</v>
          </cell>
          <cell r="B182">
            <v>266.95594999999997</v>
          </cell>
          <cell r="C182">
            <v>213.17119000000002</v>
          </cell>
          <cell r="D182">
            <v>299.65607000000006</v>
          </cell>
          <cell r="E182">
            <v>890.08650999999986</v>
          </cell>
          <cell r="F182">
            <v>351.48975999999993</v>
          </cell>
          <cell r="G182">
            <v>29.090379999999982</v>
          </cell>
        </row>
        <row r="183">
          <cell r="A183" t="str">
            <v>Empresa Polo241301820</v>
          </cell>
          <cell r="B183">
            <v>35.696830000000006</v>
          </cell>
          <cell r="C183">
            <v>68.038759999999996</v>
          </cell>
          <cell r="D183">
            <v>51.919639999999987</v>
          </cell>
          <cell r="E183">
            <v>48.022630000000021</v>
          </cell>
          <cell r="F183">
            <v>65.605289999999968</v>
          </cell>
          <cell r="G183">
            <v>37.124509999999987</v>
          </cell>
        </row>
        <row r="184">
          <cell r="A184" t="str">
            <v>Empresa Polo241301830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71.183109999999942</v>
          </cell>
        </row>
        <row r="185">
          <cell r="A185" t="str">
            <v>Empresa Polo241301900</v>
          </cell>
          <cell r="B185">
            <v>55.553330000000003</v>
          </cell>
          <cell r="C185">
            <v>84.26591999999998</v>
          </cell>
          <cell r="D185">
            <v>-26.918819999999997</v>
          </cell>
          <cell r="E185">
            <v>182.79725999999999</v>
          </cell>
          <cell r="F185">
            <v>68.652940000000001</v>
          </cell>
          <cell r="G185">
            <v>8.0095799999999961</v>
          </cell>
        </row>
        <row r="186">
          <cell r="A186" t="str">
            <v>Empresa Polo241301910</v>
          </cell>
          <cell r="B186">
            <v>3133.8944700000002</v>
          </cell>
          <cell r="C186">
            <v>4101.7010899999996</v>
          </cell>
          <cell r="D186">
            <v>5482.2924199999998</v>
          </cell>
          <cell r="E186">
            <v>1761.2603100000015</v>
          </cell>
          <cell r="F186">
            <v>3210.7334899999987</v>
          </cell>
          <cell r="G186">
            <v>1201.4696700000004</v>
          </cell>
        </row>
        <row r="187">
          <cell r="A187" t="str">
            <v>Empresa Polo241302000</v>
          </cell>
          <cell r="B187">
            <v>39.174429999999994</v>
          </cell>
          <cell r="C187">
            <v>21.354690000000005</v>
          </cell>
          <cell r="D187">
            <v>32.344029999999982</v>
          </cell>
          <cell r="E187">
            <v>191.05100000000002</v>
          </cell>
          <cell r="F187">
            <v>120.31102999999996</v>
          </cell>
          <cell r="G187">
            <v>5946.5609000000004</v>
          </cell>
        </row>
        <row r="188">
          <cell r="A188" t="str">
            <v>Empresa Polo241302010</v>
          </cell>
          <cell r="B188">
            <v>0.83311000000000002</v>
          </cell>
          <cell r="C188">
            <v>12.537939999999999</v>
          </cell>
          <cell r="D188">
            <v>-312.46410000000003</v>
          </cell>
          <cell r="E188">
            <v>493.69999000000001</v>
          </cell>
          <cell r="F188">
            <v>77.094380000000001</v>
          </cell>
          <cell r="G188">
            <v>395.85007000000019</v>
          </cell>
        </row>
        <row r="189">
          <cell r="A189" t="str">
            <v>Empresa Polo241302020</v>
          </cell>
          <cell r="B189">
            <v>97.395129999999995</v>
          </cell>
          <cell r="C189">
            <v>105.42832999999999</v>
          </cell>
          <cell r="D189">
            <v>96.96993999999998</v>
          </cell>
          <cell r="E189">
            <v>103.25547000000006</v>
          </cell>
          <cell r="F189">
            <v>164.94437999999997</v>
          </cell>
          <cell r="G189">
            <v>47.294449999999983</v>
          </cell>
        </row>
        <row r="190">
          <cell r="A190" t="str">
            <v>Empresa Polo241302030</v>
          </cell>
          <cell r="B190">
            <v>3.8936700000000002</v>
          </cell>
          <cell r="C190">
            <v>3.5238900000000006</v>
          </cell>
          <cell r="D190">
            <v>1.4401799999999989</v>
          </cell>
          <cell r="E190">
            <v>3.2405300000000015</v>
          </cell>
          <cell r="F190">
            <v>3.7748800000000013</v>
          </cell>
          <cell r="G190">
            <v>143.06874999999999</v>
          </cell>
        </row>
        <row r="191">
          <cell r="A191" t="str">
            <v>Empresa Polo241302040</v>
          </cell>
          <cell r="B191">
            <v>1194.01351</v>
          </cell>
          <cell r="C191">
            <v>1196.7360199999996</v>
          </cell>
          <cell r="D191">
            <v>1019.8254100000004</v>
          </cell>
          <cell r="E191">
            <v>2339.92434</v>
          </cell>
          <cell r="F191">
            <v>2130.6816799999988</v>
          </cell>
          <cell r="G191">
            <v>171.62646999999981</v>
          </cell>
        </row>
        <row r="192">
          <cell r="A192" t="str">
            <v>Empresa Polo241302045</v>
          </cell>
          <cell r="B192">
            <v>3479.6982699999999</v>
          </cell>
          <cell r="C192">
            <v>2336.3039099999996</v>
          </cell>
          <cell r="D192">
            <v>4450.5173800000011</v>
          </cell>
          <cell r="E192">
            <v>3738.4787099999994</v>
          </cell>
          <cell r="F192">
            <v>3386.6496000000006</v>
          </cell>
          <cell r="G192">
            <v>26.924549999999996</v>
          </cell>
        </row>
        <row r="193">
          <cell r="A193" t="str">
            <v>Empresa Polo241302050</v>
          </cell>
          <cell r="B193">
            <v>333.16780999999997</v>
          </cell>
          <cell r="C193">
            <v>304.32032999999996</v>
          </cell>
          <cell r="D193">
            <v>-83.49073999999996</v>
          </cell>
          <cell r="E193">
            <v>180.35968000000003</v>
          </cell>
          <cell r="F193">
            <v>335.87696000000005</v>
          </cell>
          <cell r="G193">
            <v>5.6079699999999946</v>
          </cell>
        </row>
        <row r="194">
          <cell r="A194" t="str">
            <v>Empresa Polo241302100</v>
          </cell>
          <cell r="B194">
            <v>49.042759999999994</v>
          </cell>
          <cell r="C194">
            <v>47.713079999999998</v>
          </cell>
          <cell r="D194">
            <v>48.006469999999993</v>
          </cell>
          <cell r="E194">
            <v>47.395830000000018</v>
          </cell>
          <cell r="F194">
            <v>39.131750000000011</v>
          </cell>
          <cell r="G194">
            <v>19.058559999999993</v>
          </cell>
        </row>
        <row r="195">
          <cell r="A195" t="str">
            <v>Empresa Polo241302110</v>
          </cell>
          <cell r="B195">
            <v>220.62649999999999</v>
          </cell>
          <cell r="C195">
            <v>226.28093000000004</v>
          </cell>
          <cell r="D195">
            <v>205.25299999999987</v>
          </cell>
          <cell r="E195">
            <v>325.47068000000013</v>
          </cell>
          <cell r="F195">
            <v>168.11586999999986</v>
          </cell>
          <cell r="G195">
            <v>179.50719000000004</v>
          </cell>
        </row>
        <row r="196">
          <cell r="A196" t="str">
            <v>Empresa Polo241302120</v>
          </cell>
          <cell r="B196">
            <v>220.71686000000005</v>
          </cell>
          <cell r="C196">
            <v>169.8564199999999</v>
          </cell>
          <cell r="D196">
            <v>170.66582999999991</v>
          </cell>
          <cell r="E196">
            <v>137.76166000000023</v>
          </cell>
          <cell r="F196">
            <v>201.80394999999987</v>
          </cell>
          <cell r="G196">
            <v>3.7640400000000032</v>
          </cell>
        </row>
        <row r="197">
          <cell r="A197" t="str">
            <v>Empresa Polo241302130</v>
          </cell>
          <cell r="B197">
            <v>0</v>
          </cell>
          <cell r="C197">
            <v>0</v>
          </cell>
          <cell r="D197">
            <v>32.371580000000002</v>
          </cell>
          <cell r="E197">
            <v>16.974589999999999</v>
          </cell>
          <cell r="F197">
            <v>40.046580000000006</v>
          </cell>
          <cell r="G197">
            <v>339.36253000000079</v>
          </cell>
        </row>
        <row r="198">
          <cell r="A198" t="str">
            <v>Empresa Polo241302140</v>
          </cell>
          <cell r="B198">
            <v>8.9276999999999997</v>
          </cell>
          <cell r="C198">
            <v>6.5845500000000001</v>
          </cell>
          <cell r="D198">
            <v>5.9413500000000017</v>
          </cell>
          <cell r="E198">
            <v>15.889770000000006</v>
          </cell>
          <cell r="F198">
            <v>12.327759999999998</v>
          </cell>
          <cell r="G198">
            <v>2738.4495900000002</v>
          </cell>
        </row>
        <row r="199">
          <cell r="A199" t="str">
            <v>Empresa Polo241302150</v>
          </cell>
          <cell r="B199">
            <v>0</v>
          </cell>
          <cell r="C199">
            <v>0</v>
          </cell>
          <cell r="D199">
            <v>3.2193200000000006</v>
          </cell>
          <cell r="E199">
            <v>8.4123200000000011</v>
          </cell>
          <cell r="F199">
            <v>40.340050000000005</v>
          </cell>
          <cell r="G199">
            <v>274.35113999999987</v>
          </cell>
        </row>
        <row r="200">
          <cell r="A200" t="str">
            <v>Empresa Polo241302400</v>
          </cell>
          <cell r="B200">
            <v>247.16953999999998</v>
          </cell>
          <cell r="C200">
            <v>54.924070000000029</v>
          </cell>
          <cell r="D200">
            <v>-9.6110200000000532</v>
          </cell>
          <cell r="E200">
            <v>51.436890000000062</v>
          </cell>
          <cell r="F200">
            <v>91.500499999999988</v>
          </cell>
          <cell r="G200">
            <v>173.16955000000007</v>
          </cell>
        </row>
        <row r="201">
          <cell r="A201" t="str">
            <v>Empresa Polo241302500</v>
          </cell>
          <cell r="B201">
            <v>7.6560000000000003E-2</v>
          </cell>
          <cell r="C201">
            <v>-7.6560000000000003E-2</v>
          </cell>
          <cell r="D201">
            <v>0.39384000000000002</v>
          </cell>
          <cell r="E201">
            <v>0.91316999999999982</v>
          </cell>
          <cell r="F201">
            <v>10.49939</v>
          </cell>
          <cell r="G201">
            <v>-5810.9395800000011</v>
          </cell>
        </row>
        <row r="202">
          <cell r="A202" t="str">
            <v>Empresa Polo241399999</v>
          </cell>
          <cell r="B202">
            <v>828.02003300000013</v>
          </cell>
          <cell r="C202">
            <v>750.73156700000038</v>
          </cell>
          <cell r="D202">
            <v>927.7847599999991</v>
          </cell>
          <cell r="E202">
            <v>842.00734000000102</v>
          </cell>
          <cell r="F202">
            <v>-105.64316000000053</v>
          </cell>
          <cell r="G202">
            <v>63.302350000000018</v>
          </cell>
        </row>
        <row r="203">
          <cell r="A203" t="str">
            <v>Empresa Polo241500000</v>
          </cell>
          <cell r="B203">
            <v>34.735844999999998</v>
          </cell>
          <cell r="C203">
            <v>52.391765000000007</v>
          </cell>
          <cell r="D203">
            <v>568.30226000000005</v>
          </cell>
          <cell r="E203">
            <v>-595.26133000000004</v>
          </cell>
          <cell r="F203">
            <v>278.61977000000002</v>
          </cell>
          <cell r="G203">
            <v>34.200719999999983</v>
          </cell>
        </row>
        <row r="204">
          <cell r="A204" t="str">
            <v>Empresa Polo241500020</v>
          </cell>
          <cell r="B204">
            <v>839.62437499999987</v>
          </cell>
          <cell r="C204">
            <v>-469.77628499999992</v>
          </cell>
          <cell r="D204">
            <v>292.62903000000006</v>
          </cell>
          <cell r="E204">
            <v>224.71256999999991</v>
          </cell>
          <cell r="F204">
            <v>114.87224000000003</v>
          </cell>
          <cell r="G204">
            <v>8.531480000000002</v>
          </cell>
        </row>
        <row r="205">
          <cell r="A205" t="str">
            <v>Empresa Polo241500030</v>
          </cell>
          <cell r="B205">
            <v>126.70885</v>
          </cell>
          <cell r="C205">
            <v>173.05360999999999</v>
          </cell>
          <cell r="D205">
            <v>79.281250000000057</v>
          </cell>
          <cell r="E205">
            <v>324.1268</v>
          </cell>
          <cell r="F205">
            <v>372.15361999999993</v>
          </cell>
          <cell r="G205">
            <v>2369.9296099999992</v>
          </cell>
        </row>
        <row r="206">
          <cell r="A206" t="str">
            <v>Empresa Polo241500040</v>
          </cell>
          <cell r="B206">
            <v>0.3</v>
          </cell>
          <cell r="C206">
            <v>289.30781999999999</v>
          </cell>
          <cell r="D206">
            <v>-172.96392000000003</v>
          </cell>
          <cell r="E206">
            <v>993.1737599999999</v>
          </cell>
          <cell r="F206">
            <v>4745.2366200000015</v>
          </cell>
          <cell r="G206">
            <v>0</v>
          </cell>
        </row>
        <row r="207">
          <cell r="A207" t="str">
            <v>Empresa Polo241500050</v>
          </cell>
          <cell r="B207">
            <v>39.486469999999997</v>
          </cell>
          <cell r="C207">
            <v>-14.696469999999998</v>
          </cell>
          <cell r="D207">
            <v>86.730250000000012</v>
          </cell>
          <cell r="E207">
            <v>29.272300000000001</v>
          </cell>
          <cell r="F207">
            <v>51.737179999999995</v>
          </cell>
          <cell r="G207">
            <v>11497.620399999993</v>
          </cell>
        </row>
        <row r="208">
          <cell r="A208" t="str">
            <v>Empresa Polo241500100</v>
          </cell>
          <cell r="B208">
            <v>26.141909999999996</v>
          </cell>
          <cell r="C208">
            <v>-8.7262199999999979</v>
          </cell>
          <cell r="D208">
            <v>0</v>
          </cell>
          <cell r="E208">
            <v>5.4383300000000006</v>
          </cell>
          <cell r="F208">
            <v>28.490440000000007</v>
          </cell>
          <cell r="G208">
            <v>14.286770000000004</v>
          </cell>
        </row>
        <row r="209">
          <cell r="A209" t="str">
            <v>Empresa Polo241500200</v>
          </cell>
          <cell r="B209">
            <v>0.99245000000000005</v>
          </cell>
          <cell r="C209">
            <v>4.1583500000000004</v>
          </cell>
          <cell r="D209">
            <v>4.5588700000000006</v>
          </cell>
          <cell r="E209">
            <v>0.49780999999999942</v>
          </cell>
          <cell r="F209">
            <v>0.71388999999999925</v>
          </cell>
          <cell r="G209">
            <v>1.56854</v>
          </cell>
        </row>
        <row r="210">
          <cell r="A210" t="str">
            <v>Empresa Polo241600000</v>
          </cell>
          <cell r="B210">
            <v>762.08983000000012</v>
          </cell>
          <cell r="C210">
            <v>760.42353999999978</v>
          </cell>
          <cell r="D210">
            <v>3888.6861600000011</v>
          </cell>
          <cell r="E210">
            <v>1868.4108099999994</v>
          </cell>
          <cell r="F210">
            <v>3077.1851400000023</v>
          </cell>
          <cell r="G210">
            <v>20.872970000000038</v>
          </cell>
        </row>
        <row r="211">
          <cell r="A211" t="str">
            <v>Empresa Polo241600020</v>
          </cell>
          <cell r="B211">
            <v>0</v>
          </cell>
          <cell r="C211">
            <v>0</v>
          </cell>
          <cell r="D211">
            <v>0.2757</v>
          </cell>
          <cell r="E211">
            <v>0</v>
          </cell>
          <cell r="F211">
            <v>0</v>
          </cell>
          <cell r="G211">
            <v>-22.737379999999998</v>
          </cell>
        </row>
        <row r="212">
          <cell r="A212" t="str">
            <v>Empresa Polo241700100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-7.2706100000000013</v>
          </cell>
        </row>
        <row r="213">
          <cell r="A213" t="str">
            <v>Empresa Polo241700600</v>
          </cell>
          <cell r="B213">
            <v>2829.5257299</v>
          </cell>
          <cell r="C213">
            <v>3393.0542401000007</v>
          </cell>
          <cell r="D213">
            <v>5499.1327999999976</v>
          </cell>
          <cell r="E213">
            <v>7028.9212600000028</v>
          </cell>
          <cell r="F213">
            <v>12043.85036</v>
          </cell>
          <cell r="G213">
            <v>2042.5871799999877</v>
          </cell>
        </row>
        <row r="214">
          <cell r="A214" t="str">
            <v>Empresa Polo241910240</v>
          </cell>
          <cell r="B214">
            <v>91.025540000000007</v>
          </cell>
          <cell r="C214">
            <v>30.145</v>
          </cell>
          <cell r="D214">
            <v>-88.144140000000007</v>
          </cell>
          <cell r="E214">
            <v>8.5117400000000032</v>
          </cell>
          <cell r="F214">
            <v>-7.1895299999999978</v>
          </cell>
          <cell r="G214">
            <v>12572.151999999987</v>
          </cell>
        </row>
        <row r="215">
          <cell r="A215" t="str">
            <v>Empresa Polo241910250</v>
          </cell>
          <cell r="B215">
            <v>1.2863599999999999</v>
          </cell>
          <cell r="C215">
            <v>2.23123</v>
          </cell>
          <cell r="D215">
            <v>-3.5175900000000002</v>
          </cell>
          <cell r="E215">
            <v>2.2119200000000001</v>
          </cell>
          <cell r="F215">
            <v>-1.7275300000000002</v>
          </cell>
          <cell r="G215">
            <v>-85.183629999999994</v>
          </cell>
        </row>
        <row r="216">
          <cell r="A216" t="str">
            <v>Empresa Polo241910900</v>
          </cell>
          <cell r="B216">
            <v>24.107789999999998</v>
          </cell>
          <cell r="C216">
            <v>13.860560000000003</v>
          </cell>
          <cell r="D216">
            <v>-8.4136900000000026</v>
          </cell>
          <cell r="E216">
            <v>27.363669999999999</v>
          </cell>
          <cell r="F216">
            <v>120.72304999999997</v>
          </cell>
          <cell r="G216">
            <v>536.13587000000007</v>
          </cell>
        </row>
        <row r="217">
          <cell r="A217" t="str">
            <v>Empresa Polo241960000</v>
          </cell>
          <cell r="B217">
            <v>2.02224</v>
          </cell>
          <cell r="C217">
            <v>6.8000000000001393E-4</v>
          </cell>
          <cell r="D217">
            <v>125.03355999999999</v>
          </cell>
          <cell r="E217">
            <v>-0.65755000000000052</v>
          </cell>
          <cell r="F217">
            <v>-98.488619999999997</v>
          </cell>
          <cell r="G217">
            <v>4687.8397299999997</v>
          </cell>
        </row>
        <row r="218">
          <cell r="A218" t="str">
            <v>Empresa Polo241960010</v>
          </cell>
          <cell r="B218">
            <v>0.79621000000000008</v>
          </cell>
          <cell r="C218">
            <v>1.2366500000000002</v>
          </cell>
          <cell r="D218">
            <v>0.59300999999999959</v>
          </cell>
          <cell r="E218">
            <v>1.0354400000000004</v>
          </cell>
          <cell r="F218">
            <v>7.1529300000000013</v>
          </cell>
          <cell r="G218">
            <v>486.33006</v>
          </cell>
        </row>
        <row r="219">
          <cell r="A219" t="str">
            <v>Empresa Polo241980000</v>
          </cell>
          <cell r="B219">
            <v>33294.6008</v>
          </cell>
          <cell r="C219">
            <v>14620.87879000001</v>
          </cell>
          <cell r="D219">
            <v>-2500.6017200000133</v>
          </cell>
          <cell r="E219">
            <v>2630.4949100000085</v>
          </cell>
          <cell r="F219">
            <v>8283.1059499999974</v>
          </cell>
          <cell r="G219">
            <v>0.50404999999999989</v>
          </cell>
        </row>
        <row r="220">
          <cell r="A220" t="str">
            <v>Empresa Polo241980010</v>
          </cell>
          <cell r="B220">
            <v>2239.8803699999999</v>
          </cell>
          <cell r="C220">
            <v>5806.8510200000001</v>
          </cell>
          <cell r="D220">
            <v>15516.535349999998</v>
          </cell>
          <cell r="E220">
            <v>9351.1225800000029</v>
          </cell>
          <cell r="F220">
            <v>10835.818749999999</v>
          </cell>
          <cell r="G220">
            <v>272.34242999999969</v>
          </cell>
        </row>
        <row r="221">
          <cell r="A221" t="str">
            <v>Empresa Polo241999999</v>
          </cell>
          <cell r="B221">
            <v>721.30025999999998</v>
          </cell>
          <cell r="C221">
            <v>883.80301000000009</v>
          </cell>
          <cell r="D221">
            <v>998.01279999999997</v>
          </cell>
          <cell r="E221">
            <v>-837.90177000000017</v>
          </cell>
          <cell r="F221">
            <v>-7.5186299999998027</v>
          </cell>
          <cell r="G221">
            <v>1742.5799599999991</v>
          </cell>
        </row>
        <row r="222">
          <cell r="A222" t="str">
            <v>Empresa Polo341100000</v>
          </cell>
          <cell r="B222">
            <v>628.75668999999994</v>
          </cell>
          <cell r="C222">
            <v>713.37572100000011</v>
          </cell>
          <cell r="D222">
            <v>430.41666899999973</v>
          </cell>
          <cell r="E222">
            <v>599.4389000000001</v>
          </cell>
          <cell r="F222">
            <v>589.50412999999935</v>
          </cell>
          <cell r="G222">
            <v>564.22199000000001</v>
          </cell>
        </row>
        <row r="223">
          <cell r="A223" t="str">
            <v>Empresa Polo341100011</v>
          </cell>
          <cell r="B223">
            <v>4775.4748720999996</v>
          </cell>
          <cell r="C223">
            <v>4566.8340505000015</v>
          </cell>
          <cell r="D223">
            <v>5576.4996274000005</v>
          </cell>
          <cell r="E223">
            <v>4975.3142699999989</v>
          </cell>
          <cell r="F223">
            <v>4363.6007800000007</v>
          </cell>
          <cell r="G223">
            <v>551.75201999999945</v>
          </cell>
        </row>
        <row r="224">
          <cell r="A224" t="str">
            <v>Empresa Polo341100013</v>
          </cell>
          <cell r="B224">
            <v>145.0974865</v>
          </cell>
          <cell r="C224">
            <v>141.76944789999999</v>
          </cell>
          <cell r="D224">
            <v>312.52727560000005</v>
          </cell>
          <cell r="E224">
            <v>612.36650999999972</v>
          </cell>
          <cell r="F224">
            <v>639.61509999999998</v>
          </cell>
          <cell r="G224">
            <v>474.17811999999958</v>
          </cell>
        </row>
        <row r="225">
          <cell r="A225" t="str">
            <v>Empresa Polo341100014</v>
          </cell>
          <cell r="B225">
            <v>0.14787</v>
          </cell>
          <cell r="C225">
            <v>0.10766999999999999</v>
          </cell>
          <cell r="D225">
            <v>1.0137399999999999</v>
          </cell>
          <cell r="E225">
            <v>1.0180499999999999</v>
          </cell>
          <cell r="F225">
            <v>0.86677000000000026</v>
          </cell>
          <cell r="G225">
            <v>723.65455999999995</v>
          </cell>
        </row>
        <row r="226">
          <cell r="A226" t="str">
            <v>Empresa Polo341100015</v>
          </cell>
          <cell r="B226">
            <v>306.33110139999997</v>
          </cell>
          <cell r="C226">
            <v>449.95428190000007</v>
          </cell>
          <cell r="D226">
            <v>663.61619669999993</v>
          </cell>
          <cell r="E226">
            <v>305.47034000000008</v>
          </cell>
          <cell r="F226">
            <v>503.57522999999992</v>
          </cell>
          <cell r="G226">
            <v>224.22672999999941</v>
          </cell>
        </row>
        <row r="227">
          <cell r="A227" t="str">
            <v>Empresa Polo341100021</v>
          </cell>
          <cell r="B227">
            <v>2566.9397325999998</v>
          </cell>
          <cell r="C227">
            <v>2561.3820752000001</v>
          </cell>
          <cell r="D227">
            <v>2282.2221821999992</v>
          </cell>
          <cell r="E227">
            <v>1895.6148800000001</v>
          </cell>
          <cell r="F227">
            <v>-112.08895999999731</v>
          </cell>
          <cell r="G227">
            <v>231.52962999999977</v>
          </cell>
        </row>
        <row r="228">
          <cell r="A228" t="str">
            <v>Empresa Polo341100022</v>
          </cell>
          <cell r="B228">
            <v>530.4128068</v>
          </cell>
          <cell r="C228">
            <v>414.22504349999986</v>
          </cell>
          <cell r="D228">
            <v>716.8024997</v>
          </cell>
          <cell r="E228">
            <v>740.82428000000027</v>
          </cell>
          <cell r="F228">
            <v>1142.9418700000001</v>
          </cell>
          <cell r="G228">
            <v>-618.62211000000025</v>
          </cell>
        </row>
        <row r="229">
          <cell r="A229" t="str">
            <v>Empresa Polo341100023</v>
          </cell>
          <cell r="B229">
            <v>714.53755200000001</v>
          </cell>
          <cell r="C229">
            <v>359.28001190000009</v>
          </cell>
          <cell r="D229">
            <v>937.43880609999997</v>
          </cell>
          <cell r="E229">
            <v>589.76285000000007</v>
          </cell>
          <cell r="F229">
            <v>924.72287000000006</v>
          </cell>
          <cell r="G229">
            <v>37.926399999999944</v>
          </cell>
        </row>
        <row r="230">
          <cell r="A230" t="str">
            <v>Empresa Polo341100024</v>
          </cell>
          <cell r="B230">
            <v>437.19237409999994</v>
          </cell>
          <cell r="C230">
            <v>445.7637761000002</v>
          </cell>
          <cell r="D230">
            <v>478.69773979999991</v>
          </cell>
          <cell r="E230">
            <v>501.0636099999997</v>
          </cell>
          <cell r="F230">
            <v>706.32598000000053</v>
          </cell>
          <cell r="G230">
            <v>213.94844999999987</v>
          </cell>
        </row>
        <row r="231">
          <cell r="A231" t="str">
            <v>Empresa Polo341100031</v>
          </cell>
          <cell r="B231">
            <v>658.36869830000001</v>
          </cell>
          <cell r="C231">
            <v>1345.0232449999999</v>
          </cell>
          <cell r="D231">
            <v>619.29000669999982</v>
          </cell>
          <cell r="E231">
            <v>656.92919000000029</v>
          </cell>
          <cell r="F231">
            <v>938.99553999999898</v>
          </cell>
          <cell r="G231">
            <v>407.94304000000011</v>
          </cell>
        </row>
        <row r="232">
          <cell r="A232" t="str">
            <v>Empresa Polo341100032</v>
          </cell>
          <cell r="B232">
            <v>497.04012169999999</v>
          </cell>
          <cell r="C232">
            <v>91.105275000000006</v>
          </cell>
          <cell r="D232">
            <v>251.06015329999991</v>
          </cell>
          <cell r="E232">
            <v>839.30106000000001</v>
          </cell>
          <cell r="F232">
            <v>559.96037000000024</v>
          </cell>
          <cell r="G232">
            <v>28.117360000000019</v>
          </cell>
        </row>
        <row r="233">
          <cell r="A233" t="str">
            <v>Empresa Polo341100050</v>
          </cell>
          <cell r="B233">
            <v>265.61462999999998</v>
          </cell>
          <cell r="C233">
            <v>-236.89477000000005</v>
          </cell>
          <cell r="D233">
            <v>1121.0116800000003</v>
          </cell>
          <cell r="E233">
            <v>-362.12393000000043</v>
          </cell>
          <cell r="F233">
            <v>747.2324600000004</v>
          </cell>
          <cell r="G233">
            <v>50.205609999999979</v>
          </cell>
        </row>
        <row r="234">
          <cell r="A234" t="str">
            <v>Empresa Polo341100200</v>
          </cell>
          <cell r="B234">
            <v>409.70801000000006</v>
          </cell>
          <cell r="C234">
            <v>301.97433000000001</v>
          </cell>
          <cell r="D234">
            <v>1595.7147699999998</v>
          </cell>
          <cell r="E234">
            <v>149.40044000000034</v>
          </cell>
          <cell r="F234">
            <v>533.52144999999973</v>
          </cell>
          <cell r="G234">
            <v>-11.566460000000006</v>
          </cell>
        </row>
        <row r="235">
          <cell r="A235" t="str">
            <v>Empresa Polo341100210</v>
          </cell>
          <cell r="B235">
            <v>31.2456</v>
          </cell>
          <cell r="C235">
            <v>85.767360000000011</v>
          </cell>
          <cell r="D235">
            <v>0.43256999999998413</v>
          </cell>
          <cell r="E235">
            <v>132.55966000000001</v>
          </cell>
          <cell r="F235">
            <v>52.789299999999997</v>
          </cell>
          <cell r="G235">
            <v>23.340429999999998</v>
          </cell>
        </row>
        <row r="236">
          <cell r="A236" t="str">
            <v>Empresa Polo341100220</v>
          </cell>
          <cell r="B236">
            <v>287.16546</v>
          </cell>
          <cell r="C236">
            <v>363.62648000000007</v>
          </cell>
          <cell r="D236">
            <v>332.72083999999995</v>
          </cell>
          <cell r="E236">
            <v>228.66692999999987</v>
          </cell>
          <cell r="F236">
            <v>216.68695000000002</v>
          </cell>
          <cell r="G236">
            <v>8.3158000000000101</v>
          </cell>
        </row>
        <row r="237">
          <cell r="A237" t="str">
            <v>Empresa Polo341100300</v>
          </cell>
          <cell r="B237">
            <v>837.16319339999995</v>
          </cell>
          <cell r="C237">
            <v>714.92625510000016</v>
          </cell>
          <cell r="D237">
            <v>755.70401150000021</v>
          </cell>
          <cell r="E237">
            <v>753.47857999999951</v>
          </cell>
          <cell r="F237">
            <v>219.67407000000003</v>
          </cell>
          <cell r="G237">
            <v>0.34953000000000012</v>
          </cell>
        </row>
        <row r="238">
          <cell r="A238" t="str">
            <v>Empresa Polo341100310</v>
          </cell>
          <cell r="B238">
            <v>145.95411000000001</v>
          </cell>
          <cell r="C238">
            <v>233.50163750000002</v>
          </cell>
          <cell r="D238">
            <v>-127.81650750000003</v>
          </cell>
          <cell r="E238">
            <v>109.36524999999997</v>
          </cell>
          <cell r="F238">
            <v>-189.20393999999999</v>
          </cell>
          <cell r="G238">
            <v>127.63382000000001</v>
          </cell>
        </row>
        <row r="239">
          <cell r="A239" t="str">
            <v>Empresa Polo341100320</v>
          </cell>
          <cell r="B239">
            <v>360.8005766</v>
          </cell>
          <cell r="C239">
            <v>-228.41460259999999</v>
          </cell>
          <cell r="D239">
            <v>-42.805594000000013</v>
          </cell>
          <cell r="E239">
            <v>35.237320000000011</v>
          </cell>
          <cell r="F239">
            <v>-10.92122999999998</v>
          </cell>
          <cell r="G239">
            <v>107.441679999999</v>
          </cell>
        </row>
        <row r="240">
          <cell r="A240" t="str">
            <v>Empresa Polo341100330</v>
          </cell>
          <cell r="B240">
            <v>114.64356000000001</v>
          </cell>
          <cell r="C240">
            <v>-28.020980000000009</v>
          </cell>
          <cell r="D240">
            <v>105.71540000000002</v>
          </cell>
          <cell r="E240">
            <v>20.380389999999977</v>
          </cell>
          <cell r="F240">
            <v>49.894369999999981</v>
          </cell>
          <cell r="G240">
            <v>600.87428999999975</v>
          </cell>
        </row>
        <row r="241">
          <cell r="A241" t="str">
            <v>Empresa Polo341100400</v>
          </cell>
          <cell r="B241">
            <v>68.577719999999999</v>
          </cell>
          <cell r="C241">
            <v>96.718930000000029</v>
          </cell>
          <cell r="D241">
            <v>175.16745</v>
          </cell>
          <cell r="E241">
            <v>-50.226100000000031</v>
          </cell>
          <cell r="F241">
            <v>-69.371220000000022</v>
          </cell>
          <cell r="G241">
            <v>84.586819999999875</v>
          </cell>
        </row>
        <row r="242">
          <cell r="A242" t="str">
            <v>Empresa Polo341100410</v>
          </cell>
          <cell r="B242">
            <v>23.650510000000001</v>
          </cell>
          <cell r="C242">
            <v>27.186380000000003</v>
          </cell>
          <cell r="D242">
            <v>-6.6075300000000041</v>
          </cell>
          <cell r="E242">
            <v>14.522689999999997</v>
          </cell>
          <cell r="F242">
            <v>13.883460000000014</v>
          </cell>
          <cell r="G242">
            <v>-184.93161000000009</v>
          </cell>
        </row>
        <row r="243">
          <cell r="A243" t="str">
            <v>Empresa Polo341100420</v>
          </cell>
          <cell r="B243">
            <v>4.2755000000000001</v>
          </cell>
          <cell r="C243">
            <v>-10.876049999999999</v>
          </cell>
          <cell r="D243">
            <v>2.2842400000000005</v>
          </cell>
          <cell r="E243">
            <v>0.42255999999999982</v>
          </cell>
          <cell r="F243">
            <v>-0.3371000000000004</v>
          </cell>
          <cell r="G243">
            <v>47.944179999999733</v>
          </cell>
        </row>
        <row r="244">
          <cell r="A244" t="str">
            <v>Empresa Polo341100500</v>
          </cell>
          <cell r="B244">
            <v>124.64927900000001</v>
          </cell>
          <cell r="C244">
            <v>100.49957569999998</v>
          </cell>
          <cell r="D244">
            <v>98.745645300000007</v>
          </cell>
          <cell r="E244">
            <v>296.70744000000002</v>
          </cell>
          <cell r="F244">
            <v>290.65346</v>
          </cell>
          <cell r="G244">
            <v>-18.69756000000001</v>
          </cell>
        </row>
        <row r="245">
          <cell r="A245" t="str">
            <v>Empresa Polo341100505</v>
          </cell>
          <cell r="B245">
            <v>8.5657700000000006</v>
          </cell>
          <cell r="C245">
            <v>39.345059999999997</v>
          </cell>
          <cell r="D245">
            <v>400.39809000000002</v>
          </cell>
          <cell r="E245">
            <v>900.32517000000007</v>
          </cell>
          <cell r="F245">
            <v>1037.3615100000002</v>
          </cell>
          <cell r="G245">
            <v>148.31479999999988</v>
          </cell>
        </row>
        <row r="246">
          <cell r="A246" t="str">
            <v>Empresa Polo341100510</v>
          </cell>
          <cell r="B246">
            <v>249.13774999999998</v>
          </cell>
          <cell r="C246">
            <v>1210.4220632000001</v>
          </cell>
          <cell r="D246">
            <v>313.59602679999989</v>
          </cell>
          <cell r="E246">
            <v>466.9405499999998</v>
          </cell>
          <cell r="F246">
            <v>178.61520000000064</v>
          </cell>
          <cell r="G246">
            <v>531.92477000000008</v>
          </cell>
        </row>
        <row r="247">
          <cell r="A247" t="str">
            <v>Empresa Polo341200100</v>
          </cell>
          <cell r="B247">
            <v>156.08262000000002</v>
          </cell>
          <cell r="C247">
            <v>354.67914999999999</v>
          </cell>
          <cell r="D247">
            <v>106.23117999999994</v>
          </cell>
          <cell r="E247">
            <v>98.443690000000174</v>
          </cell>
          <cell r="F247">
            <v>130.33507000000009</v>
          </cell>
          <cell r="G247">
            <v>24.150170000000031</v>
          </cell>
        </row>
        <row r="248">
          <cell r="A248" t="str">
            <v>Empresa Polo341200200</v>
          </cell>
          <cell r="B248">
            <v>483.54634000000004</v>
          </cell>
          <cell r="C248">
            <v>521.04756999999995</v>
          </cell>
          <cell r="D248">
            <v>450.26906999999994</v>
          </cell>
          <cell r="E248">
            <v>567.36440000000016</v>
          </cell>
          <cell r="F248">
            <v>323.25324999999998</v>
          </cell>
          <cell r="G248">
            <v>0.1241399999999997</v>
          </cell>
        </row>
        <row r="249">
          <cell r="A249" t="str">
            <v>Empresa Polo341200210</v>
          </cell>
          <cell r="B249">
            <v>117.95135999999999</v>
          </cell>
          <cell r="C249">
            <v>191.95308000000003</v>
          </cell>
          <cell r="D249">
            <v>412.16274999999996</v>
          </cell>
          <cell r="E249">
            <v>137.55583000000001</v>
          </cell>
          <cell r="F249">
            <v>53.207540000000108</v>
          </cell>
          <cell r="G249">
            <v>0.14379999999999882</v>
          </cell>
        </row>
        <row r="250">
          <cell r="A250" t="str">
            <v>Empresa Polo341200300</v>
          </cell>
          <cell r="B250">
            <v>33.237570000000005</v>
          </cell>
          <cell r="C250">
            <v>10.639249999999997</v>
          </cell>
          <cell r="D250">
            <v>-6.9899799999999956</v>
          </cell>
          <cell r="E250">
            <v>-26.220270000000006</v>
          </cell>
          <cell r="F250">
            <v>30.253340000000009</v>
          </cell>
          <cell r="G250">
            <v>5.5568599999999995</v>
          </cell>
        </row>
        <row r="251">
          <cell r="A251" t="str">
            <v>Empresa Polo341200400</v>
          </cell>
          <cell r="B251">
            <v>112.67153999999999</v>
          </cell>
          <cell r="C251">
            <v>194.59053999999998</v>
          </cell>
          <cell r="D251">
            <v>150.94892000000004</v>
          </cell>
          <cell r="E251">
            <v>9.3427899999999795</v>
          </cell>
          <cell r="F251">
            <v>251.90425999999997</v>
          </cell>
          <cell r="G251">
            <v>87.884029999999711</v>
          </cell>
        </row>
        <row r="252">
          <cell r="A252" t="str">
            <v>Empresa Polo341200500</v>
          </cell>
          <cell r="B252">
            <v>532.77328999999997</v>
          </cell>
          <cell r="C252">
            <v>502.80051000000014</v>
          </cell>
          <cell r="D252">
            <v>2821.8494699999997</v>
          </cell>
          <cell r="E252">
            <v>-1795.6074699999999</v>
          </cell>
          <cell r="F252">
            <v>474.00651000000016</v>
          </cell>
          <cell r="G252">
            <v>770.99625000000015</v>
          </cell>
        </row>
        <row r="253">
          <cell r="A253" t="str">
            <v>Empresa Polo341200710</v>
          </cell>
          <cell r="B253">
            <v>18.958440799999998</v>
          </cell>
          <cell r="C253">
            <v>149.31333369999999</v>
          </cell>
          <cell r="D253">
            <v>-102.2802045</v>
          </cell>
          <cell r="E253">
            <v>35.911540000000002</v>
          </cell>
          <cell r="F253">
            <v>20.835319999999967</v>
          </cell>
          <cell r="G253">
            <v>43.602579999999875</v>
          </cell>
        </row>
        <row r="254">
          <cell r="A254" t="str">
            <v>Empresa Polo341200720</v>
          </cell>
          <cell r="B254">
            <v>1.9432122999999999</v>
          </cell>
          <cell r="C254">
            <v>0.41423239999999995</v>
          </cell>
          <cell r="D254">
            <v>2.0260753</v>
          </cell>
          <cell r="E254">
            <v>16.279149999999998</v>
          </cell>
          <cell r="F254">
            <v>-16.54392</v>
          </cell>
          <cell r="G254">
            <v>76.692260000000033</v>
          </cell>
        </row>
        <row r="255">
          <cell r="A255" t="str">
            <v>Empresa Polo341200730</v>
          </cell>
          <cell r="B255">
            <v>2.6802106000000001</v>
          </cell>
          <cell r="C255">
            <v>6.7977679000000002</v>
          </cell>
          <cell r="D255">
            <v>13.726941500000001</v>
          </cell>
          <cell r="E255">
            <v>-1.0267300000000006</v>
          </cell>
          <cell r="F255">
            <v>3.0000000000001137E-3</v>
          </cell>
          <cell r="G255">
            <v>5139.9746900000027</v>
          </cell>
        </row>
        <row r="256">
          <cell r="A256" t="str">
            <v>Empresa Polo341200740</v>
          </cell>
          <cell r="B256">
            <v>39.402440800000001</v>
          </cell>
          <cell r="C256">
            <v>169.26625859999999</v>
          </cell>
          <cell r="D256">
            <v>-205.71975939999999</v>
          </cell>
          <cell r="E256">
            <v>-0.83590999999999971</v>
          </cell>
          <cell r="F256">
            <v>3.6415999999999995</v>
          </cell>
          <cell r="G256">
            <v>295.52290000000016</v>
          </cell>
        </row>
        <row r="257">
          <cell r="A257" t="str">
            <v>Empresa Polo341200790</v>
          </cell>
          <cell r="B257">
            <v>400.27935000000014</v>
          </cell>
          <cell r="C257">
            <v>356.86433299999987</v>
          </cell>
          <cell r="D257">
            <v>876.46713699999987</v>
          </cell>
          <cell r="E257">
            <v>-371.40268999999989</v>
          </cell>
          <cell r="F257">
            <v>99.622840000000224</v>
          </cell>
          <cell r="G257">
            <v>78.397300000000087</v>
          </cell>
        </row>
        <row r="258">
          <cell r="A258" t="str">
            <v>Empresa Polo341300100</v>
          </cell>
          <cell r="B258">
            <v>998.62811999999997</v>
          </cell>
          <cell r="C258">
            <v>1203.6137800000001</v>
          </cell>
          <cell r="D258">
            <v>364.37737000000016</v>
          </cell>
          <cell r="E258">
            <v>558.06502999999975</v>
          </cell>
          <cell r="F258">
            <v>915.45976999999993</v>
          </cell>
          <cell r="G258">
            <v>-68.172480000001087</v>
          </cell>
        </row>
        <row r="259">
          <cell r="A259" t="str">
            <v>Empresa Polo341300200</v>
          </cell>
          <cell r="B259">
            <v>89.984780000000001</v>
          </cell>
          <cell r="C259">
            <v>80.370699999999999</v>
          </cell>
          <cell r="D259">
            <v>150.41876999999999</v>
          </cell>
          <cell r="E259">
            <v>130.81172999999995</v>
          </cell>
          <cell r="F259">
            <v>20.911870000000079</v>
          </cell>
          <cell r="G259">
            <v>2301.5015800000019</v>
          </cell>
        </row>
        <row r="260">
          <cell r="A260" t="str">
            <v>Empresa Polo341300300</v>
          </cell>
          <cell r="B260">
            <v>247.97641999999996</v>
          </cell>
          <cell r="C260">
            <v>174.43192000000005</v>
          </cell>
          <cell r="D260">
            <v>792.15142000000014</v>
          </cell>
          <cell r="E260">
            <v>220.49655999999982</v>
          </cell>
          <cell r="F260">
            <v>-562.71008999999981</v>
          </cell>
          <cell r="G260">
            <v>316.22043000000008</v>
          </cell>
        </row>
        <row r="261">
          <cell r="A261" t="str">
            <v>Empresa Polo341300400</v>
          </cell>
          <cell r="B261">
            <v>3141.9214499999998</v>
          </cell>
          <cell r="C261">
            <v>5628.9556300000004</v>
          </cell>
          <cell r="D261">
            <v>5273.6845999999987</v>
          </cell>
          <cell r="E261">
            <v>3137.603710000003</v>
          </cell>
          <cell r="F261">
            <v>7221.0940099999971</v>
          </cell>
          <cell r="G261">
            <v>9.1939200000000056</v>
          </cell>
        </row>
        <row r="262">
          <cell r="A262" t="str">
            <v>Empresa Polo341300410</v>
          </cell>
          <cell r="B262">
            <v>0</v>
          </cell>
          <cell r="C262">
            <v>0</v>
          </cell>
          <cell r="D262">
            <v>324.64616999999998</v>
          </cell>
          <cell r="E262">
            <v>203.11829999999998</v>
          </cell>
          <cell r="F262">
            <v>306.27096999999992</v>
          </cell>
          <cell r="G262">
            <v>6544.0947500000002</v>
          </cell>
        </row>
        <row r="263">
          <cell r="A263" t="str">
            <v>Empresa Polo341301300</v>
          </cell>
          <cell r="B263">
            <v>170.79771</v>
          </cell>
          <cell r="C263">
            <v>208.34433000000001</v>
          </cell>
          <cell r="D263">
            <v>532.72627999999986</v>
          </cell>
          <cell r="E263">
            <v>144.87315000000001</v>
          </cell>
          <cell r="F263">
            <v>158.78877000000011</v>
          </cell>
          <cell r="G263">
            <v>921.26769000000024</v>
          </cell>
        </row>
        <row r="264">
          <cell r="A264" t="str">
            <v>Empresa Polo341301310</v>
          </cell>
          <cell r="B264">
            <v>1460.70929</v>
          </cell>
          <cell r="C264">
            <v>1338.9786299999998</v>
          </cell>
          <cell r="D264">
            <v>2848.3278500000001</v>
          </cell>
          <cell r="E264">
            <v>4767.7627400000001</v>
          </cell>
          <cell r="F264">
            <v>573.80969000000005</v>
          </cell>
          <cell r="G264">
            <v>99.004880000000185</v>
          </cell>
        </row>
        <row r="265">
          <cell r="A265" t="str">
            <v>Empresa Polo341301320</v>
          </cell>
          <cell r="B265">
            <v>2085.4856500000001</v>
          </cell>
          <cell r="C265">
            <v>2432.9559799999993</v>
          </cell>
          <cell r="D265">
            <v>1773.3882700000013</v>
          </cell>
          <cell r="E265">
            <v>4233.4974399999992</v>
          </cell>
          <cell r="F265">
            <v>2415.7223200000008</v>
          </cell>
          <cell r="G265">
            <v>173.53613000000013</v>
          </cell>
        </row>
        <row r="266">
          <cell r="A266" t="str">
            <v>Empresa Polo341301330</v>
          </cell>
          <cell r="B266">
            <v>337.57785000000001</v>
          </cell>
          <cell r="C266">
            <v>411.77799000000005</v>
          </cell>
          <cell r="D266">
            <v>355.29822000000001</v>
          </cell>
          <cell r="E266">
            <v>285.28693999999996</v>
          </cell>
          <cell r="F266">
            <v>107.22492999999986</v>
          </cell>
          <cell r="G266">
            <v>249.10235999999986</v>
          </cell>
        </row>
        <row r="267">
          <cell r="A267" t="str">
            <v>Empresa Polo341301370</v>
          </cell>
          <cell r="B267">
            <v>702.65791000000002</v>
          </cell>
          <cell r="C267">
            <v>-690.10782000000006</v>
          </cell>
          <cell r="D267">
            <v>14.285029999999999</v>
          </cell>
          <cell r="E267">
            <v>24.816129999999998</v>
          </cell>
          <cell r="F267">
            <v>20.026159999999997</v>
          </cell>
          <cell r="G267">
            <v>-104.85240000000022</v>
          </cell>
        </row>
        <row r="268">
          <cell r="A268" t="str">
            <v>Empresa Polo341301380</v>
          </cell>
          <cell r="B268">
            <v>5671.5904200000004</v>
          </cell>
          <cell r="C268">
            <v>6082.829740000001</v>
          </cell>
          <cell r="D268">
            <v>6255.9349299999994</v>
          </cell>
          <cell r="E268">
            <v>6502.5970699999998</v>
          </cell>
          <cell r="F268">
            <v>6652.9743699999999</v>
          </cell>
          <cell r="G268">
            <v>72.299429999999916</v>
          </cell>
        </row>
        <row r="269">
          <cell r="A269" t="str">
            <v>Empresa Polo341301390</v>
          </cell>
          <cell r="B269">
            <v>537.23926999999992</v>
          </cell>
          <cell r="C269">
            <v>1024.8496300000002</v>
          </cell>
          <cell r="D269">
            <v>-215.05911000000015</v>
          </cell>
          <cell r="E269">
            <v>-271.73176000000012</v>
          </cell>
          <cell r="F269">
            <v>-425.43724000000009</v>
          </cell>
          <cell r="G269">
            <v>4.2279500000000034</v>
          </cell>
        </row>
        <row r="270">
          <cell r="A270" t="str">
            <v>Empresa Polo341301400</v>
          </cell>
          <cell r="B270">
            <v>258.25882000000001</v>
          </cell>
          <cell r="C270">
            <v>188.10131999999999</v>
          </cell>
          <cell r="D270">
            <v>518.17515999999978</v>
          </cell>
          <cell r="E270">
            <v>230.16652000000022</v>
          </cell>
          <cell r="F270">
            <v>138.1884</v>
          </cell>
          <cell r="G270">
            <v>282.78529999999978</v>
          </cell>
        </row>
        <row r="271">
          <cell r="A271" t="str">
            <v>Empresa Polo341301520</v>
          </cell>
          <cell r="B271">
            <v>29.604910000000004</v>
          </cell>
          <cell r="C271">
            <v>240.09527000000003</v>
          </cell>
          <cell r="D271">
            <v>67.961079999999924</v>
          </cell>
          <cell r="E271">
            <v>420.25429000000008</v>
          </cell>
          <cell r="F271">
            <v>-311.08558000000005</v>
          </cell>
          <cell r="G271">
            <v>259.57011000000011</v>
          </cell>
        </row>
        <row r="272">
          <cell r="A272" t="str">
            <v>Empresa Polo341301800</v>
          </cell>
          <cell r="B272">
            <v>237.88091999999997</v>
          </cell>
          <cell r="C272">
            <v>257.42916000000014</v>
          </cell>
          <cell r="D272">
            <v>340.39243999999985</v>
          </cell>
          <cell r="E272">
            <v>89.295380000000137</v>
          </cell>
          <cell r="F272">
            <v>205.01005999999984</v>
          </cell>
          <cell r="G272">
            <v>527.26756999999998</v>
          </cell>
        </row>
        <row r="273">
          <cell r="A273" t="str">
            <v>Empresa Polo341301810</v>
          </cell>
          <cell r="B273">
            <v>748.15146000000004</v>
          </cell>
          <cell r="C273">
            <v>622.35946000000013</v>
          </cell>
          <cell r="D273">
            <v>119.23576000000003</v>
          </cell>
          <cell r="E273">
            <v>883.25399000000016</v>
          </cell>
          <cell r="F273">
            <v>1070.34357</v>
          </cell>
          <cell r="G273">
            <v>435.03188000000023</v>
          </cell>
        </row>
        <row r="274">
          <cell r="A274" t="str">
            <v>Empresa Polo341301820</v>
          </cell>
          <cell r="B274">
            <v>257.58577000000002</v>
          </cell>
          <cell r="C274">
            <v>125.04031999999995</v>
          </cell>
          <cell r="D274">
            <v>596.09812000000011</v>
          </cell>
          <cell r="E274">
            <v>-278.18082000000004</v>
          </cell>
          <cell r="F274">
            <v>121.43873999999994</v>
          </cell>
          <cell r="G274">
            <v>733.59560000000101</v>
          </cell>
        </row>
        <row r="275">
          <cell r="A275" t="str">
            <v>Empresa Polo341301830</v>
          </cell>
          <cell r="B275">
            <v>3.7018599999999999</v>
          </cell>
          <cell r="C275">
            <v>1.5366</v>
          </cell>
          <cell r="D275">
            <v>1.9682900000000005</v>
          </cell>
          <cell r="E275">
            <v>4.9190200000000006</v>
          </cell>
          <cell r="F275">
            <v>5.0367099999999976</v>
          </cell>
          <cell r="G275">
            <v>33.300580000000025</v>
          </cell>
        </row>
        <row r="276">
          <cell r="A276" t="str">
            <v>Empresa Polo341301900</v>
          </cell>
          <cell r="B276">
            <v>395.87783999999999</v>
          </cell>
          <cell r="C276">
            <v>305.27148</v>
          </cell>
          <cell r="D276">
            <v>664.39073999999982</v>
          </cell>
          <cell r="E276">
            <v>30.963680000000295</v>
          </cell>
          <cell r="F276">
            <v>250.4212</v>
          </cell>
          <cell r="G276">
            <v>42.510279999999966</v>
          </cell>
        </row>
        <row r="277">
          <cell r="A277" t="str">
            <v>Empresa Polo341301910</v>
          </cell>
          <cell r="B277">
            <v>428.77283</v>
          </cell>
          <cell r="C277">
            <v>227.15644999999995</v>
          </cell>
          <cell r="D277">
            <v>-550.18826999999976</v>
          </cell>
          <cell r="E277">
            <v>673.58614999999986</v>
          </cell>
          <cell r="F277">
            <v>303.50918999999999</v>
          </cell>
          <cell r="G277">
            <v>589.91760000000068</v>
          </cell>
        </row>
        <row r="278">
          <cell r="A278" t="str">
            <v>Empresa Polo341302000</v>
          </cell>
          <cell r="B278">
            <v>635.93858999999998</v>
          </cell>
          <cell r="C278">
            <v>762.46658000000002</v>
          </cell>
          <cell r="D278">
            <v>575.11553000000026</v>
          </cell>
          <cell r="E278">
            <v>-159.94823000000065</v>
          </cell>
          <cell r="F278">
            <v>-18.072179999999435</v>
          </cell>
          <cell r="G278">
            <v>4988.5077700000038</v>
          </cell>
        </row>
        <row r="279">
          <cell r="A279" t="str">
            <v>Empresa Polo341302010</v>
          </cell>
          <cell r="B279">
            <v>2.2098500000000003</v>
          </cell>
          <cell r="C279">
            <v>168.74296000000001</v>
          </cell>
          <cell r="D279">
            <v>672.94592999999998</v>
          </cell>
          <cell r="E279">
            <v>363.14505999999994</v>
          </cell>
          <cell r="F279">
            <v>429.02629000000024</v>
          </cell>
          <cell r="G279">
            <v>389.85262999999998</v>
          </cell>
        </row>
        <row r="280">
          <cell r="A280" t="str">
            <v>Empresa Polo341302020</v>
          </cell>
          <cell r="B280">
            <v>791.03131000000008</v>
          </cell>
          <cell r="C280">
            <v>564.72947999999974</v>
          </cell>
          <cell r="D280">
            <v>546.9663800000003</v>
          </cell>
          <cell r="E280">
            <v>672.34951999999976</v>
          </cell>
          <cell r="F280">
            <v>838.30651000000034</v>
          </cell>
          <cell r="G280">
            <v>344.25486999999998</v>
          </cell>
        </row>
        <row r="281">
          <cell r="A281" t="str">
            <v>Empresa Polo341302030</v>
          </cell>
          <cell r="B281">
            <v>12.952209999999999</v>
          </cell>
          <cell r="C281">
            <v>30.477239999999995</v>
          </cell>
          <cell r="D281">
            <v>55.92063000000001</v>
          </cell>
          <cell r="E281">
            <v>27.270700000000019</v>
          </cell>
          <cell r="F281">
            <v>50.736469999999997</v>
          </cell>
          <cell r="G281">
            <v>210.76616999999987</v>
          </cell>
        </row>
        <row r="282">
          <cell r="A282" t="str">
            <v>Empresa Polo341302040</v>
          </cell>
          <cell r="B282">
            <v>130.68770000000001</v>
          </cell>
          <cell r="C282">
            <v>129.96794999999997</v>
          </cell>
          <cell r="D282">
            <v>-115.70235999999997</v>
          </cell>
          <cell r="E282">
            <v>75.319919999999939</v>
          </cell>
          <cell r="F282">
            <v>126.07367000000005</v>
          </cell>
          <cell r="G282">
            <v>32.99224000000001</v>
          </cell>
        </row>
        <row r="283">
          <cell r="A283" t="str">
            <v>Empresa Polo341302050</v>
          </cell>
          <cell r="B283">
            <v>1023.2036800000001</v>
          </cell>
          <cell r="C283">
            <v>988.32763999999975</v>
          </cell>
          <cell r="D283">
            <v>637.5756200000003</v>
          </cell>
          <cell r="E283">
            <v>858.63864000000058</v>
          </cell>
          <cell r="F283">
            <v>848.43090999999822</v>
          </cell>
          <cell r="G283">
            <v>6.0571700000000064</v>
          </cell>
        </row>
        <row r="284">
          <cell r="A284" t="str">
            <v>Empresa Polo341302070</v>
          </cell>
          <cell r="B284">
            <v>4906.6264499999997</v>
          </cell>
          <cell r="C284">
            <v>5081.2627599999996</v>
          </cell>
          <cell r="D284">
            <v>5142.3523100000002</v>
          </cell>
          <cell r="E284">
            <v>4115.7217300000011</v>
          </cell>
          <cell r="F284">
            <v>5373.2025399999984</v>
          </cell>
          <cell r="G284">
            <v>53.899410000000003</v>
          </cell>
        </row>
        <row r="285">
          <cell r="A285" t="str">
            <v>Empresa Polo341302100</v>
          </cell>
          <cell r="B285">
            <v>58.634860000000003</v>
          </cell>
          <cell r="C285">
            <v>73.970129999999983</v>
          </cell>
          <cell r="D285">
            <v>64.436570000000017</v>
          </cell>
          <cell r="E285">
            <v>48.538619999999923</v>
          </cell>
          <cell r="F285">
            <v>57.989620000000059</v>
          </cell>
          <cell r="G285">
            <v>29.807760000000002</v>
          </cell>
        </row>
        <row r="286">
          <cell r="A286" t="str">
            <v>Empresa Polo341302110</v>
          </cell>
          <cell r="B286">
            <v>230.88991000000004</v>
          </cell>
          <cell r="C286">
            <v>384.41026999999991</v>
          </cell>
          <cell r="D286">
            <v>547.53978000000006</v>
          </cell>
          <cell r="E286">
            <v>404.14076999999997</v>
          </cell>
          <cell r="F286">
            <v>364.17381999999998</v>
          </cell>
          <cell r="G286">
            <v>726.64629999999988</v>
          </cell>
        </row>
        <row r="287">
          <cell r="A287" t="str">
            <v>Empresa Polo341302120</v>
          </cell>
          <cell r="B287">
            <v>270.40719999999993</v>
          </cell>
          <cell r="C287">
            <v>280.75072000000006</v>
          </cell>
          <cell r="D287">
            <v>283.07008000000008</v>
          </cell>
          <cell r="E287">
            <v>198.75462999999991</v>
          </cell>
          <cell r="F287">
            <v>197.7820200000001</v>
          </cell>
          <cell r="G287">
            <v>128.71638000000002</v>
          </cell>
        </row>
        <row r="288">
          <cell r="A288" t="str">
            <v>Empresa Polo341302130</v>
          </cell>
          <cell r="B288">
            <v>0</v>
          </cell>
          <cell r="C288">
            <v>0</v>
          </cell>
          <cell r="D288">
            <v>9.2146600000000003</v>
          </cell>
          <cell r="E288">
            <v>9.7162500000000005</v>
          </cell>
          <cell r="F288">
            <v>97.61381999999999</v>
          </cell>
          <cell r="G288">
            <v>2390.3485500000024</v>
          </cell>
        </row>
        <row r="289">
          <cell r="A289" t="str">
            <v>Empresa Polo341302140</v>
          </cell>
          <cell r="B289">
            <v>15.794689999999999</v>
          </cell>
          <cell r="C289">
            <v>44.393050000000002</v>
          </cell>
          <cell r="D289">
            <v>-25.889859999999999</v>
          </cell>
          <cell r="E289">
            <v>13.201420000000006</v>
          </cell>
          <cell r="F289">
            <v>15.956749999999992</v>
          </cell>
          <cell r="G289">
            <v>284.02690999999982</v>
          </cell>
        </row>
        <row r="290">
          <cell r="A290" t="str">
            <v>Empresa Polo341302150</v>
          </cell>
          <cell r="B290">
            <v>0</v>
          </cell>
          <cell r="C290">
            <v>0</v>
          </cell>
          <cell r="D290">
            <v>7.93797</v>
          </cell>
          <cell r="E290">
            <v>16.927520000000001</v>
          </cell>
          <cell r="F290">
            <v>50.905070000000002</v>
          </cell>
          <cell r="G290">
            <v>48.285740000000033</v>
          </cell>
        </row>
        <row r="291">
          <cell r="A291" t="str">
            <v>Empresa Polo341302500</v>
          </cell>
          <cell r="B291">
            <v>238.48320999999999</v>
          </cell>
          <cell r="C291">
            <v>-12.783929999999941</v>
          </cell>
          <cell r="D291">
            <v>-191.14260000000004</v>
          </cell>
          <cell r="E291">
            <v>9.2578100000000063</v>
          </cell>
          <cell r="F291">
            <v>20.947089999999989</v>
          </cell>
          <cell r="G291">
            <v>483.74764999999979</v>
          </cell>
        </row>
        <row r="292">
          <cell r="A292" t="str">
            <v>Empresa Polo341399999</v>
          </cell>
          <cell r="B292">
            <v>756.51278999999977</v>
          </cell>
          <cell r="C292">
            <v>459.2195300000003</v>
          </cell>
          <cell r="D292">
            <v>844.19839000000002</v>
          </cell>
          <cell r="E292">
            <v>-146.68600999999967</v>
          </cell>
          <cell r="F292">
            <v>456.90220999999951</v>
          </cell>
          <cell r="G292">
            <v>367.80537999999979</v>
          </cell>
        </row>
        <row r="293">
          <cell r="A293" t="str">
            <v>Empresa Polo341500000</v>
          </cell>
          <cell r="B293">
            <v>553.28323999999998</v>
          </cell>
          <cell r="C293">
            <v>-291.57923999999997</v>
          </cell>
          <cell r="D293">
            <v>225.46713</v>
          </cell>
          <cell r="E293">
            <v>-139.35719999999998</v>
          </cell>
          <cell r="F293">
            <v>6.4307699999999954</v>
          </cell>
          <cell r="G293">
            <v>9265.1612999999925</v>
          </cell>
        </row>
        <row r="294">
          <cell r="A294" t="str">
            <v>Empresa Polo341500020</v>
          </cell>
          <cell r="B294">
            <v>1229.5315906000001</v>
          </cell>
          <cell r="C294">
            <v>2257.2501894000002</v>
          </cell>
          <cell r="D294">
            <v>1130.0064999999995</v>
          </cell>
          <cell r="E294">
            <v>1122.9351000000015</v>
          </cell>
          <cell r="F294">
            <v>2686.6375399999997</v>
          </cell>
          <cell r="G294">
            <v>35.891109999999998</v>
          </cell>
        </row>
        <row r="295">
          <cell r="A295" t="str">
            <v>Empresa Polo341500030</v>
          </cell>
          <cell r="B295">
            <v>482.98974940000005</v>
          </cell>
          <cell r="C295">
            <v>192.91662059999987</v>
          </cell>
          <cell r="D295">
            <v>510.24185000000011</v>
          </cell>
          <cell r="E295">
            <v>305.65045999999984</v>
          </cell>
          <cell r="F295">
            <v>370.29646000000025</v>
          </cell>
          <cell r="G295">
            <v>5596.6354900000006</v>
          </cell>
        </row>
        <row r="296">
          <cell r="A296" t="str">
            <v>Empresa Polo341500050</v>
          </cell>
          <cell r="B296">
            <v>4.835</v>
          </cell>
          <cell r="C296">
            <v>133.10667000000001</v>
          </cell>
          <cell r="D296">
            <v>1034.69048</v>
          </cell>
          <cell r="E296">
            <v>59.114769999999908</v>
          </cell>
          <cell r="F296">
            <v>32.136990000000196</v>
          </cell>
          <cell r="G296">
            <v>-3102.3845500000007</v>
          </cell>
        </row>
        <row r="297">
          <cell r="A297" t="str">
            <v>Empresa Polo341500100</v>
          </cell>
          <cell r="B297">
            <v>709.77352000000008</v>
          </cell>
          <cell r="C297">
            <v>364.61005999999986</v>
          </cell>
          <cell r="D297">
            <v>336.3403800000001</v>
          </cell>
          <cell r="E297">
            <v>489.25885999999991</v>
          </cell>
          <cell r="F297">
            <v>426.62440000000038</v>
          </cell>
          <cell r="G297">
            <v>464.60663000000022</v>
          </cell>
        </row>
        <row r="298">
          <cell r="A298" t="str">
            <v>Empresa Polo341500200</v>
          </cell>
          <cell r="B298">
            <v>160.63231999999999</v>
          </cell>
          <cell r="C298">
            <v>138.92262999999997</v>
          </cell>
          <cell r="D298">
            <v>233.66215</v>
          </cell>
          <cell r="E298">
            <v>122.51365999999996</v>
          </cell>
          <cell r="F298">
            <v>521.27965999999992</v>
          </cell>
          <cell r="G298">
            <v>54.476210000000265</v>
          </cell>
        </row>
        <row r="299">
          <cell r="A299" t="str">
            <v>Empresa Polo341600000</v>
          </cell>
          <cell r="B299">
            <v>7020.1488100000006</v>
          </cell>
          <cell r="C299">
            <v>7146.8164199999992</v>
          </cell>
          <cell r="D299">
            <v>7361.58691</v>
          </cell>
          <cell r="E299">
            <v>7338.7109700000001</v>
          </cell>
          <cell r="F299">
            <v>20274.789670000006</v>
          </cell>
          <cell r="G299">
            <v>131.14301000000017</v>
          </cell>
        </row>
        <row r="300">
          <cell r="A300" t="str">
            <v>Empresa Polo341600020</v>
          </cell>
          <cell r="B300">
            <v>3.3347399999999996</v>
          </cell>
          <cell r="C300">
            <v>-3.3347399999999996</v>
          </cell>
          <cell r="D300">
            <v>0</v>
          </cell>
          <cell r="E300">
            <v>0</v>
          </cell>
          <cell r="F300">
            <v>16.08549</v>
          </cell>
          <cell r="G300">
            <v>304.18799999999987</v>
          </cell>
        </row>
        <row r="301">
          <cell r="A301" t="str">
            <v>Empresa Polo341700200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-51.3234700000001</v>
          </cell>
        </row>
        <row r="302">
          <cell r="A302" t="str">
            <v>Empresa Polo341700300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Empresa Polo341700400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Empresa Polo341700500</v>
          </cell>
          <cell r="B304">
            <v>113.8995001</v>
          </cell>
          <cell r="C304">
            <v>169.77552989999998</v>
          </cell>
          <cell r="D304">
            <v>4769.36348</v>
          </cell>
          <cell r="E304">
            <v>3996.2950099999998</v>
          </cell>
          <cell r="F304">
            <v>9456.0508699999991</v>
          </cell>
          <cell r="G304">
            <v>25.549750000000017</v>
          </cell>
        </row>
        <row r="305">
          <cell r="A305" t="str">
            <v>Empresa Polo341700600</v>
          </cell>
          <cell r="B305">
            <v>1337.4859000000001</v>
          </cell>
          <cell r="C305">
            <v>2204.2993200000001</v>
          </cell>
          <cell r="D305">
            <v>-152.98122000000012</v>
          </cell>
          <cell r="E305">
            <v>-1335.2516100000003</v>
          </cell>
          <cell r="F305">
            <v>-5132.4102999999996</v>
          </cell>
          <cell r="G305">
            <v>181804.43095999968</v>
          </cell>
        </row>
        <row r="306">
          <cell r="A306" t="str">
            <v>Empresa Polo341910240</v>
          </cell>
          <cell r="B306">
            <v>967.01388999999995</v>
          </cell>
          <cell r="C306">
            <v>308.8310899999999</v>
          </cell>
          <cell r="D306">
            <v>-53.909130000000005</v>
          </cell>
          <cell r="E306">
            <v>193.06239000000005</v>
          </cell>
          <cell r="F306">
            <v>569.91595000000007</v>
          </cell>
          <cell r="G306">
            <v>26102.530539999992</v>
          </cell>
        </row>
        <row r="307">
          <cell r="A307" t="str">
            <v>Empresa Polo341910250</v>
          </cell>
          <cell r="B307">
            <v>2085.6035099999999</v>
          </cell>
          <cell r="C307">
            <v>239.68155999999999</v>
          </cell>
          <cell r="D307">
            <v>-109.04970999999978</v>
          </cell>
          <cell r="E307">
            <v>123.94037000000026</v>
          </cell>
          <cell r="F307">
            <v>162.52698999999984</v>
          </cell>
          <cell r="G307">
            <v>5756.3961100000015</v>
          </cell>
        </row>
        <row r="308">
          <cell r="A308" t="str">
            <v>Empresa Polo341910900</v>
          </cell>
          <cell r="B308">
            <v>229.22073</v>
          </cell>
          <cell r="C308">
            <v>149.70377000000002</v>
          </cell>
          <cell r="D308">
            <v>11.859479999999962</v>
          </cell>
          <cell r="E308">
            <v>63.299929999999961</v>
          </cell>
          <cell r="F308">
            <v>30.913790000000006</v>
          </cell>
          <cell r="G308">
            <v>1.3188499999999976</v>
          </cell>
        </row>
        <row r="309">
          <cell r="A309" t="str">
            <v>Empresa Polo341960000</v>
          </cell>
          <cell r="B309">
            <v>118.39333000000001</v>
          </cell>
          <cell r="C309">
            <v>87.055159999999987</v>
          </cell>
          <cell r="D309">
            <v>36.403470000000056</v>
          </cell>
          <cell r="E309">
            <v>28.57884999999996</v>
          </cell>
          <cell r="F309">
            <v>397.48554000000007</v>
          </cell>
          <cell r="G309">
            <v>-273.85284000000047</v>
          </cell>
        </row>
        <row r="310">
          <cell r="A310" t="str">
            <v>Empresa Polo341960010</v>
          </cell>
          <cell r="B310">
            <v>63.863100000000003</v>
          </cell>
          <cell r="C310">
            <v>290.27724000000001</v>
          </cell>
          <cell r="D310">
            <v>-15.758489999999995</v>
          </cell>
          <cell r="E310">
            <v>25.233139999999935</v>
          </cell>
          <cell r="F310">
            <v>86.956990000000076</v>
          </cell>
          <cell r="G310">
            <v>0</v>
          </cell>
        </row>
        <row r="311">
          <cell r="A311" t="str">
            <v>Empresa Polo341980000</v>
          </cell>
          <cell r="B311">
            <v>0</v>
          </cell>
          <cell r="C311">
            <v>0</v>
          </cell>
          <cell r="D311">
            <v>0</v>
          </cell>
          <cell r="E311">
            <v>677.83293000000003</v>
          </cell>
          <cell r="F311">
            <v>-677.83293000000003</v>
          </cell>
          <cell r="G311">
            <v>285.53093999999999</v>
          </cell>
        </row>
        <row r="312">
          <cell r="A312" t="str">
            <v>Empresa Polo341990010</v>
          </cell>
          <cell r="B312">
            <v>74.823579999999993</v>
          </cell>
          <cell r="C312">
            <v>-74.570039999999992</v>
          </cell>
          <cell r="D312">
            <v>2.42903</v>
          </cell>
          <cell r="E312">
            <v>0</v>
          </cell>
          <cell r="F312">
            <v>-0.61759999999999993</v>
          </cell>
          <cell r="G312">
            <v>2765.5017699999994</v>
          </cell>
        </row>
        <row r="313">
          <cell r="A313" t="str">
            <v>Empresa Polo341999999</v>
          </cell>
          <cell r="B313">
            <v>482.73727999999994</v>
          </cell>
          <cell r="C313">
            <v>94.952959999999962</v>
          </cell>
          <cell r="D313">
            <v>-432.32036999999991</v>
          </cell>
          <cell r="E313">
            <v>36.597710000000006</v>
          </cell>
          <cell r="F313">
            <v>2.913299999999964</v>
          </cell>
          <cell r="G313">
            <v>3252.6719899999971</v>
          </cell>
        </row>
        <row r="314">
          <cell r="A314" t="str">
            <v>Empresa Polo432210000</v>
          </cell>
          <cell r="B314">
            <v>162449.03108000002</v>
          </cell>
          <cell r="C314">
            <v>172622.88998000001</v>
          </cell>
          <cell r="D314">
            <v>166627.21867000009</v>
          </cell>
          <cell r="E314">
            <v>168673.47321999987</v>
          </cell>
          <cell r="F314">
            <v>161317.01127000025</v>
          </cell>
          <cell r="G314">
            <v>3557.2738099999988</v>
          </cell>
        </row>
        <row r="315">
          <cell r="A315" t="str">
            <v>Empresa Polo432310000</v>
          </cell>
          <cell r="B315">
            <v>23228.916169999997</v>
          </cell>
          <cell r="C315">
            <v>24526.396590000004</v>
          </cell>
          <cell r="D315">
            <v>24919.99106</v>
          </cell>
          <cell r="E315">
            <v>24496.656919999994</v>
          </cell>
          <cell r="F315">
            <v>25376.161110000015</v>
          </cell>
          <cell r="G315">
            <v>3037.9890799999994</v>
          </cell>
        </row>
        <row r="316">
          <cell r="A316" t="str">
            <v>Empresa Polo432710000</v>
          </cell>
          <cell r="B316">
            <v>5078.8968999999997</v>
          </cell>
          <cell r="C316">
            <v>5322.8168800000003</v>
          </cell>
          <cell r="D316">
            <v>5453.1900399999995</v>
          </cell>
          <cell r="E316">
            <v>5315.3956199999993</v>
          </cell>
          <cell r="F316">
            <v>5551.351160000002</v>
          </cell>
          <cell r="G316">
            <v>29346.776590000023</v>
          </cell>
        </row>
        <row r="317">
          <cell r="A317" t="str">
            <v>Empresa Polo433100000</v>
          </cell>
          <cell r="B317">
            <v>25.757680000000001</v>
          </cell>
          <cell r="C317">
            <v>25.82893</v>
          </cell>
          <cell r="D317">
            <v>535.35528999999997</v>
          </cell>
          <cell r="E317">
            <v>209.69399999999996</v>
          </cell>
          <cell r="F317">
            <v>-14.791479999999979</v>
          </cell>
          <cell r="G317">
            <v>2799.5103699999981</v>
          </cell>
        </row>
        <row r="318">
          <cell r="A318" t="str">
            <v>Empresa Polo433100100</v>
          </cell>
          <cell r="B318">
            <v>653.34605999999997</v>
          </cell>
          <cell r="C318">
            <v>2249.4396500000003</v>
          </cell>
          <cell r="D318">
            <v>165.04386000000022</v>
          </cell>
          <cell r="E318">
            <v>2589.5941699999998</v>
          </cell>
          <cell r="F318">
            <v>895.27244999999948</v>
          </cell>
          <cell r="G318">
            <v>0.34003</v>
          </cell>
        </row>
        <row r="319">
          <cell r="A319" t="str">
            <v>Empresa Polo433100200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0.4</v>
          </cell>
          <cell r="G319">
            <v>675.29630999999995</v>
          </cell>
        </row>
        <row r="320">
          <cell r="A320" t="str">
            <v>Empresa Polo433100300</v>
          </cell>
          <cell r="B320">
            <v>14</v>
          </cell>
          <cell r="C320">
            <v>92.804860000000005</v>
          </cell>
          <cell r="D320">
            <v>113.69341999999999</v>
          </cell>
          <cell r="E320">
            <v>102.03815999999998</v>
          </cell>
          <cell r="F320">
            <v>24.220620000000054</v>
          </cell>
          <cell r="G320">
            <v>1096.9317899999996</v>
          </cell>
        </row>
        <row r="321">
          <cell r="A321" t="str">
            <v>Empresa Polo433100400</v>
          </cell>
          <cell r="B321">
            <v>1320.9304</v>
          </cell>
          <cell r="C321">
            <v>55.021570000000111</v>
          </cell>
          <cell r="D321">
            <v>782.30499999999995</v>
          </cell>
          <cell r="E321">
            <v>-1273.3921000000005</v>
          </cell>
          <cell r="F321">
            <v>119.81139999999994</v>
          </cell>
          <cell r="G321">
            <v>1729.9602800000007</v>
          </cell>
        </row>
        <row r="322">
          <cell r="A322" t="str">
            <v>Empresa Polo433200000</v>
          </cell>
          <cell r="B322">
            <v>2332.8011200000001</v>
          </cell>
          <cell r="C322">
            <v>2123.5683600000002</v>
          </cell>
          <cell r="D322">
            <v>3259.180879999999</v>
          </cell>
          <cell r="E322">
            <v>2622.2125500000002</v>
          </cell>
          <cell r="F322">
            <v>2002.2129700000023</v>
          </cell>
          <cell r="G322">
            <v>0</v>
          </cell>
        </row>
        <row r="323">
          <cell r="A323" t="str">
            <v>Empresa Polo433200100</v>
          </cell>
          <cell r="B323">
            <v>2698.7018199999998</v>
          </cell>
          <cell r="C323">
            <v>2889.1490600000002</v>
          </cell>
          <cell r="D323">
            <v>5681.4889799999983</v>
          </cell>
          <cell r="E323">
            <v>3206.218240000002</v>
          </cell>
          <cell r="F323">
            <v>5085.4385100000018</v>
          </cell>
          <cell r="G323">
            <v>0</v>
          </cell>
        </row>
        <row r="324">
          <cell r="A324" t="str">
            <v>Empresa Polo433200250</v>
          </cell>
          <cell r="B324">
            <v>8296.9770900000003</v>
          </cell>
          <cell r="C324">
            <v>5407.88796</v>
          </cell>
          <cell r="D324">
            <v>-590.09684000000016</v>
          </cell>
          <cell r="E324">
            <v>2850.1270099999983</v>
          </cell>
          <cell r="F324">
            <v>1459.0557700000027</v>
          </cell>
          <cell r="G324">
            <v>3767.7107899999974</v>
          </cell>
        </row>
        <row r="325">
          <cell r="A325" t="str">
            <v>Empresa Polo433200280</v>
          </cell>
          <cell r="B325">
            <v>0</v>
          </cell>
          <cell r="C325">
            <v>0</v>
          </cell>
          <cell r="D325">
            <v>101742.28805</v>
          </cell>
          <cell r="E325">
            <v>24438.604799999986</v>
          </cell>
          <cell r="F325">
            <v>42998.210880000013</v>
          </cell>
          <cell r="G325">
            <v>-77.315140000000611</v>
          </cell>
        </row>
        <row r="326">
          <cell r="A326" t="str">
            <v>Empresa Polo433200300</v>
          </cell>
          <cell r="B326">
            <v>1938.02521</v>
          </cell>
          <cell r="C326">
            <v>1600.1511800000001</v>
          </cell>
          <cell r="D326">
            <v>2272.1603299999992</v>
          </cell>
          <cell r="E326">
            <v>2304.4999900000012</v>
          </cell>
          <cell r="F326">
            <v>2580.9449000000013</v>
          </cell>
          <cell r="G326">
            <v>4253.5702899999997</v>
          </cell>
        </row>
        <row r="327">
          <cell r="A327" t="str">
            <v>Empresa Polo433200500</v>
          </cell>
          <cell r="B327">
            <v>37.194660000000006</v>
          </cell>
          <cell r="C327">
            <v>-37.194660000000006</v>
          </cell>
          <cell r="D327">
            <v>0.62172000000000005</v>
          </cell>
          <cell r="E327">
            <v>-0.62172000000000005</v>
          </cell>
          <cell r="F327">
            <v>0</v>
          </cell>
          <cell r="G327">
            <v>0</v>
          </cell>
        </row>
        <row r="328">
          <cell r="A328" t="str">
            <v>Empresa Polo433200900</v>
          </cell>
          <cell r="B328">
            <v>181.88267000000002</v>
          </cell>
          <cell r="C328">
            <v>419.57499000000001</v>
          </cell>
          <cell r="D328">
            <v>247.17430000000002</v>
          </cell>
          <cell r="E328">
            <v>733.93898999999999</v>
          </cell>
          <cell r="F328">
            <v>-96.641740000000027</v>
          </cell>
          <cell r="G328">
            <v>17375.78744</v>
          </cell>
        </row>
        <row r="329">
          <cell r="A329" t="str">
            <v>Empresa Polo433300000</v>
          </cell>
          <cell r="B329">
            <v>984.70976000000007</v>
          </cell>
          <cell r="C329">
            <v>1425.2850000000001</v>
          </cell>
          <cell r="D329">
            <v>535.83651000000009</v>
          </cell>
          <cell r="E329">
            <v>313.36246999999958</v>
          </cell>
          <cell r="F329">
            <v>725.34712000000036</v>
          </cell>
          <cell r="G329">
            <v>10232.452499999999</v>
          </cell>
        </row>
        <row r="330">
          <cell r="A330" t="str">
            <v>Empresa Polo433400000</v>
          </cell>
          <cell r="B330">
            <v>220.06086000000002</v>
          </cell>
          <cell r="C330">
            <v>196.35826999999998</v>
          </cell>
          <cell r="D330">
            <v>643.1571399999998</v>
          </cell>
          <cell r="E330">
            <v>996.74755000000027</v>
          </cell>
          <cell r="F330">
            <v>734.62908000000016</v>
          </cell>
          <cell r="G330">
            <v>1138.0031499999996</v>
          </cell>
        </row>
        <row r="331">
          <cell r="A331" t="str">
            <v>Empresa Polo433500100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Empresa Polo433500150</v>
          </cell>
          <cell r="B332">
            <v>1.7096099999999999</v>
          </cell>
          <cell r="C332">
            <v>8.4922199999999997</v>
          </cell>
          <cell r="D332">
            <v>0</v>
          </cell>
          <cell r="E332">
            <v>0</v>
          </cell>
          <cell r="F332">
            <v>0</v>
          </cell>
          <cell r="G332">
            <v>3219.4146899999978</v>
          </cell>
        </row>
        <row r="333">
          <cell r="A333" t="str">
            <v>Empresa Polo433501000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814.59686000000056</v>
          </cell>
        </row>
        <row r="334">
          <cell r="A334" t="str">
            <v>Empresa Polo433501050</v>
          </cell>
          <cell r="B334">
            <v>0</v>
          </cell>
          <cell r="C334">
            <v>2.5229999999999999E-2</v>
          </cell>
          <cell r="D334">
            <v>0</v>
          </cell>
          <cell r="E334">
            <v>18.495519999999999</v>
          </cell>
          <cell r="F334">
            <v>0</v>
          </cell>
          <cell r="G334">
            <v>176.53899999999999</v>
          </cell>
        </row>
        <row r="335">
          <cell r="A335" t="str">
            <v>Empresa Polo433600000</v>
          </cell>
          <cell r="B335">
            <v>5339.7770300000002</v>
          </cell>
          <cell r="C335">
            <v>5499.4316599999993</v>
          </cell>
          <cell r="D335">
            <v>4839.4618999999984</v>
          </cell>
          <cell r="E335">
            <v>4498.5559200000025</v>
          </cell>
          <cell r="F335">
            <v>7448.4766200000013</v>
          </cell>
          <cell r="G335">
            <v>574.93479000000002</v>
          </cell>
        </row>
        <row r="336">
          <cell r="A336" t="str">
            <v>Empresa Polo433600010</v>
          </cell>
          <cell r="B336">
            <v>257.45901000000003</v>
          </cell>
          <cell r="C336">
            <v>2587.07782</v>
          </cell>
          <cell r="D336">
            <v>-115.64300000000003</v>
          </cell>
          <cell r="E336">
            <v>77.53563000000031</v>
          </cell>
          <cell r="F336">
            <v>-6.4556899999997768</v>
          </cell>
          <cell r="G336">
            <v>478.89317000000028</v>
          </cell>
        </row>
        <row r="337">
          <cell r="A337" t="str">
            <v>Empresa Polo433700000</v>
          </cell>
          <cell r="B337">
            <v>2024.3622600000001</v>
          </cell>
          <cell r="C337">
            <v>2342.8760700000003</v>
          </cell>
          <cell r="D337">
            <v>1180.1881100000001</v>
          </cell>
          <cell r="E337">
            <v>1340.6363400000009</v>
          </cell>
          <cell r="F337">
            <v>2684.9701300000006</v>
          </cell>
          <cell r="G337">
            <v>4389.3133600000001</v>
          </cell>
        </row>
        <row r="338">
          <cell r="A338" t="str">
            <v>Empresa Polo433800000</v>
          </cell>
          <cell r="B338">
            <v>0.16800999999999999</v>
          </cell>
          <cell r="C338">
            <v>0</v>
          </cell>
          <cell r="D338">
            <v>6.8533099999999996</v>
          </cell>
          <cell r="E338">
            <v>15.600729999999999</v>
          </cell>
          <cell r="F338">
            <v>-22.622049999999998</v>
          </cell>
          <cell r="G338">
            <v>119.2124500000001</v>
          </cell>
        </row>
        <row r="339">
          <cell r="A339" t="str">
            <v>Empresa Polo433800010</v>
          </cell>
          <cell r="B339">
            <v>3214.8549400000002</v>
          </cell>
          <cell r="C339">
            <v>2104.1735699999999</v>
          </cell>
          <cell r="D339">
            <v>1948.9305100000001</v>
          </cell>
          <cell r="E339">
            <v>4255.8812500000004</v>
          </cell>
          <cell r="F339">
            <v>12693.528259999999</v>
          </cell>
          <cell r="G339">
            <v>1500.6971999999987</v>
          </cell>
        </row>
        <row r="340">
          <cell r="A340" t="str">
            <v>Empresa Polo433900000</v>
          </cell>
          <cell r="B340">
            <v>2907.6961000000001</v>
          </cell>
          <cell r="C340">
            <v>3437.3921500000006</v>
          </cell>
          <cell r="D340">
            <v>6240.364029999997</v>
          </cell>
          <cell r="E340">
            <v>3924.4131300000008</v>
          </cell>
          <cell r="F340">
            <v>2816.9294200000004</v>
          </cell>
          <cell r="G340">
            <v>300.13856999999996</v>
          </cell>
        </row>
        <row r="341">
          <cell r="A341" t="str">
            <v>Empresa Polo434000000</v>
          </cell>
          <cell r="B341">
            <v>779.10654</v>
          </cell>
          <cell r="C341">
            <v>1505.5221100000001</v>
          </cell>
          <cell r="D341">
            <v>315.60239999999976</v>
          </cell>
          <cell r="E341">
            <v>1502.14068</v>
          </cell>
          <cell r="F341">
            <v>2735.1811700000007</v>
          </cell>
          <cell r="G341">
            <v>1354.3257699999999</v>
          </cell>
        </row>
        <row r="342">
          <cell r="A342" t="str">
            <v>Empresa Polo435100000</v>
          </cell>
          <cell r="B342">
            <v>0</v>
          </cell>
          <cell r="C342">
            <v>0</v>
          </cell>
          <cell r="D342">
            <v>-3.6009099999999998</v>
          </cell>
          <cell r="E342">
            <v>0</v>
          </cell>
          <cell r="F342">
            <v>0</v>
          </cell>
          <cell r="G342">
            <v>350.24070999999913</v>
          </cell>
        </row>
        <row r="343">
          <cell r="A343" t="str">
            <v>Empresa Polo435100100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12226.861180000007</v>
          </cell>
        </row>
        <row r="344">
          <cell r="A344" t="str">
            <v>Empresa Polo435100150</v>
          </cell>
          <cell r="B344">
            <v>3365.2248100000002</v>
          </cell>
          <cell r="C344">
            <v>9357.1765399999986</v>
          </cell>
          <cell r="D344">
            <v>1450.8737100000017</v>
          </cell>
          <cell r="E344">
            <v>2319.7055600000022</v>
          </cell>
          <cell r="F344">
            <v>23805.139450000002</v>
          </cell>
          <cell r="G344">
            <v>0.65489999999999782</v>
          </cell>
        </row>
        <row r="345">
          <cell r="A345" t="str">
            <v>Empresa Polo435100190</v>
          </cell>
          <cell r="B345">
            <v>1138.62365</v>
          </cell>
          <cell r="C345">
            <v>1313.81522</v>
          </cell>
          <cell r="D345">
            <v>-449.60479999999984</v>
          </cell>
          <cell r="E345">
            <v>197.74208000000021</v>
          </cell>
          <cell r="F345">
            <v>-31.320040000000517</v>
          </cell>
          <cell r="G345">
            <v>29300.002000000037</v>
          </cell>
        </row>
        <row r="346">
          <cell r="A346" t="str">
            <v>Empresa Polo435200000</v>
          </cell>
          <cell r="B346">
            <v>125.74539000000001</v>
          </cell>
          <cell r="C346">
            <v>72.384260000000012</v>
          </cell>
          <cell r="D346">
            <v>137.05291999999997</v>
          </cell>
          <cell r="E346">
            <v>56.216619999999978</v>
          </cell>
          <cell r="F346">
            <v>41.134450000000015</v>
          </cell>
          <cell r="G346">
            <v>2475.6508300000132</v>
          </cell>
        </row>
        <row r="347">
          <cell r="A347" t="str">
            <v>Empresa Polo435900000</v>
          </cell>
          <cell r="B347">
            <v>-13.02589</v>
          </cell>
          <cell r="C347">
            <v>18.727130000000002</v>
          </cell>
          <cell r="D347">
            <v>349.24583000000001</v>
          </cell>
          <cell r="E347">
            <v>-1.9081400000000031</v>
          </cell>
          <cell r="F347">
            <v>9.5656599999999798</v>
          </cell>
          <cell r="G347">
            <v>-11624.458330000001</v>
          </cell>
        </row>
        <row r="348">
          <cell r="A348" t="str">
            <v>Empresa Polo441100430</v>
          </cell>
          <cell r="B348">
            <v>0</v>
          </cell>
          <cell r="C348">
            <v>0</v>
          </cell>
          <cell r="D348">
            <v>-6034.9839900000006</v>
          </cell>
          <cell r="E348">
            <v>301.05486000000019</v>
          </cell>
          <cell r="F348">
            <v>162.23346000000038</v>
          </cell>
          <cell r="G348">
            <v>-251.17585999999997</v>
          </cell>
        </row>
        <row r="349">
          <cell r="A349" t="str">
            <v>Empresa Polo441301200</v>
          </cell>
          <cell r="B349">
            <v>4428.0029299999997</v>
          </cell>
          <cell r="C349">
            <v>3850.6987200000012</v>
          </cell>
          <cell r="D349">
            <v>3816.8125999999993</v>
          </cell>
          <cell r="E349">
            <v>2444.8681199999992</v>
          </cell>
          <cell r="F349">
            <v>3156.4275200000011</v>
          </cell>
          <cell r="G349">
            <v>866.67387000000008</v>
          </cell>
        </row>
        <row r="350">
          <cell r="A350" t="str">
            <v>Empresa Polo441910170</v>
          </cell>
          <cell r="B350">
            <v>473.76436999999999</v>
          </cell>
          <cell r="C350">
            <v>-52.46125</v>
          </cell>
          <cell r="D350">
            <v>-117.82486999999998</v>
          </cell>
          <cell r="E350">
            <v>367.93553999999995</v>
          </cell>
          <cell r="F350">
            <v>-91.70948999999996</v>
          </cell>
          <cell r="G350">
            <v>-223.65054999999995</v>
          </cell>
        </row>
        <row r="351">
          <cell r="A351" t="str">
            <v>Empresa Polo441910210</v>
          </cell>
          <cell r="B351">
            <v>2066.4306099999999</v>
          </cell>
          <cell r="C351">
            <v>1793.7789200000002</v>
          </cell>
          <cell r="D351">
            <v>1484.4505200000003</v>
          </cell>
          <cell r="E351">
            <v>1738.1236999999983</v>
          </cell>
          <cell r="F351">
            <v>1811.2982300000003</v>
          </cell>
          <cell r="G351">
            <v>13.8</v>
          </cell>
        </row>
        <row r="352">
          <cell r="A352" t="str">
            <v>Empresa Polo441910220</v>
          </cell>
          <cell r="B352">
            <v>277.20761000000005</v>
          </cell>
          <cell r="C352">
            <v>174.39786999999995</v>
          </cell>
          <cell r="D352">
            <v>14.788520000000005</v>
          </cell>
          <cell r="E352">
            <v>207.28030000000012</v>
          </cell>
          <cell r="F352">
            <v>-3.7636700000001611</v>
          </cell>
          <cell r="G352">
            <v>0</v>
          </cell>
        </row>
        <row r="353">
          <cell r="A353" t="str">
            <v>Empresa Polo441910230</v>
          </cell>
          <cell r="B353">
            <v>1084.11616</v>
          </cell>
          <cell r="C353">
            <v>526.51639999999998</v>
          </cell>
          <cell r="D353">
            <v>43.332060000000183</v>
          </cell>
          <cell r="E353">
            <v>992.82225999999991</v>
          </cell>
          <cell r="F353">
            <v>517.74257999999963</v>
          </cell>
          <cell r="G353">
            <v>4124.7242399999996</v>
          </cell>
        </row>
        <row r="354">
          <cell r="A354" t="str">
            <v>Empresa Polo441910900</v>
          </cell>
          <cell r="B354">
            <v>1351.58428</v>
          </cell>
          <cell r="C354">
            <v>1695.1772700000001</v>
          </cell>
          <cell r="D354">
            <v>1432.9777100000001</v>
          </cell>
          <cell r="E354">
            <v>493.58362999999918</v>
          </cell>
          <cell r="F354">
            <v>245.91558999999961</v>
          </cell>
          <cell r="G354">
            <v>888.00837999999931</v>
          </cell>
        </row>
        <row r="355">
          <cell r="A355" t="str">
            <v>Empresa Polo441920000</v>
          </cell>
          <cell r="B355">
            <v>15644.848040000001</v>
          </cell>
          <cell r="C355">
            <v>16347.168980000002</v>
          </cell>
          <cell r="D355">
            <v>13492.075849999997</v>
          </cell>
          <cell r="E355">
            <v>13096.311250000013</v>
          </cell>
          <cell r="F355">
            <v>5775.1510099999796</v>
          </cell>
          <cell r="G355">
            <v>1885.1695999999974</v>
          </cell>
        </row>
        <row r="356">
          <cell r="A356" t="str">
            <v>Empresa Polo441920600</v>
          </cell>
          <cell r="B356">
            <v>0</v>
          </cell>
          <cell r="C356">
            <v>0</v>
          </cell>
          <cell r="D356">
            <v>6340.4670000000006</v>
          </cell>
          <cell r="E356">
            <v>32.86927999999898</v>
          </cell>
          <cell r="F356">
            <v>-4540.3803399999997</v>
          </cell>
          <cell r="G356">
            <v>0</v>
          </cell>
        </row>
        <row r="357">
          <cell r="A357" t="str">
            <v>Empresa Polo441920850</v>
          </cell>
          <cell r="B357">
            <v>0</v>
          </cell>
          <cell r="C357">
            <v>0</v>
          </cell>
          <cell r="D357">
            <v>101736.46400000001</v>
          </cell>
          <cell r="E357">
            <v>24438.604799999986</v>
          </cell>
          <cell r="F357">
            <v>41499.998000000007</v>
          </cell>
          <cell r="G357">
            <v>412.88911999999982</v>
          </cell>
        </row>
        <row r="358">
          <cell r="A358" t="str">
            <v>Empresa Polo441920900</v>
          </cell>
          <cell r="B358">
            <v>4569.7306700000017</v>
          </cell>
          <cell r="C358">
            <v>7423.2614999999942</v>
          </cell>
          <cell r="D358">
            <v>4944.6903600000023</v>
          </cell>
          <cell r="E358">
            <v>5848.1681299999982</v>
          </cell>
          <cell r="F358">
            <v>17714.867590000002</v>
          </cell>
          <cell r="G358">
            <v>0</v>
          </cell>
        </row>
        <row r="359">
          <cell r="A359" t="str">
            <v>Empresa Polo441921100</v>
          </cell>
          <cell r="B359">
            <v>3858.7326200000007</v>
          </cell>
          <cell r="C359">
            <v>-9692.84915</v>
          </cell>
          <cell r="D359">
            <v>-8041.4148800000021</v>
          </cell>
          <cell r="E359">
            <v>13899.637490000001</v>
          </cell>
          <cell r="F359">
            <v>9036.919649999998</v>
          </cell>
          <cell r="G359">
            <v>95.153210000000058</v>
          </cell>
        </row>
        <row r="360">
          <cell r="A360" t="str">
            <v>Empresa Polo441922700</v>
          </cell>
          <cell r="B360">
            <v>41.674530000000004</v>
          </cell>
          <cell r="C360">
            <v>-37.46699000000001</v>
          </cell>
          <cell r="D360">
            <v>92.88142000000002</v>
          </cell>
          <cell r="E360">
            <v>16.666939999999997</v>
          </cell>
          <cell r="F360">
            <v>326.45662999999996</v>
          </cell>
          <cell r="G360">
            <v>0</v>
          </cell>
        </row>
        <row r="361">
          <cell r="A361" t="str">
            <v>Empresa Polo441923000</v>
          </cell>
          <cell r="B361">
            <v>282.75362999999999</v>
          </cell>
          <cell r="C361">
            <v>613.49156000000016</v>
          </cell>
          <cell r="D361">
            <v>-348.51000999999997</v>
          </cell>
          <cell r="E361">
            <v>71.182059999999979</v>
          </cell>
          <cell r="F361">
            <v>1057.0016799999999</v>
          </cell>
          <cell r="G361">
            <v>0</v>
          </cell>
        </row>
        <row r="362">
          <cell r="A362" t="str">
            <v>Empresa Polo441950000</v>
          </cell>
          <cell r="B362">
            <v>226.44362000000001</v>
          </cell>
          <cell r="C362">
            <v>-52.998960000000011</v>
          </cell>
          <cell r="D362">
            <v>-40.974829999999997</v>
          </cell>
          <cell r="E362">
            <v>193.01351</v>
          </cell>
          <cell r="F362">
            <v>174.36937999999998</v>
          </cell>
          <cell r="G362">
            <v>0</v>
          </cell>
        </row>
        <row r="363">
          <cell r="A363" t="str">
            <v>Empresa Polo441950010</v>
          </cell>
          <cell r="B363">
            <v>-227.45027000000002</v>
          </cell>
          <cell r="C363">
            <v>378.69101000000001</v>
          </cell>
          <cell r="D363">
            <v>-1.3769999999999811</v>
          </cell>
          <cell r="E363">
            <v>27.647109999999998</v>
          </cell>
          <cell r="F363">
            <v>3.2085099999999898</v>
          </cell>
          <cell r="G363">
            <v>0</v>
          </cell>
        </row>
        <row r="364">
          <cell r="A364" t="str">
            <v>Empresa Polo441980010</v>
          </cell>
          <cell r="B364">
            <v>4045.4173800000003</v>
          </cell>
          <cell r="C364">
            <v>940.83005999999978</v>
          </cell>
          <cell r="D364">
            <v>21.534439999999449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Empresa Polo441980100</v>
          </cell>
          <cell r="B365">
            <v>1329.6539299999999</v>
          </cell>
          <cell r="C365">
            <v>1779.4429499999997</v>
          </cell>
          <cell r="D365">
            <v>2708.4446100000009</v>
          </cell>
          <cell r="E365">
            <v>2583.5241799999994</v>
          </cell>
          <cell r="F365">
            <v>8798.6315299999987</v>
          </cell>
          <cell r="G365">
            <v>-535.47490000000005</v>
          </cell>
        </row>
        <row r="366">
          <cell r="A366" t="str">
            <v>Empresa Polo441980110</v>
          </cell>
          <cell r="B366">
            <v>1800.9122200000002</v>
          </cell>
          <cell r="C366">
            <v>4136.0610299999998</v>
          </cell>
          <cell r="D366">
            <v>2427.1200500000004</v>
          </cell>
          <cell r="E366">
            <v>884.35858000000007</v>
          </cell>
          <cell r="F366">
            <v>-392.87980000000061</v>
          </cell>
          <cell r="G366">
            <v>0</v>
          </cell>
        </row>
        <row r="367">
          <cell r="A367" t="str">
            <v>Empresa Polo441980120</v>
          </cell>
          <cell r="B367">
            <v>673.25449999999989</v>
          </cell>
          <cell r="C367">
            <v>1503.1467200000002</v>
          </cell>
          <cell r="D367">
            <v>1850.80215</v>
          </cell>
          <cell r="E367">
            <v>11927.155749999998</v>
          </cell>
          <cell r="F367">
            <v>-940.55919999999787</v>
          </cell>
          <cell r="G367">
            <v>0</v>
          </cell>
        </row>
        <row r="368">
          <cell r="A368" t="str">
            <v>Empresa Polo441980190</v>
          </cell>
          <cell r="B368">
            <v>0</v>
          </cell>
          <cell r="C368">
            <v>100.04474</v>
          </cell>
          <cell r="D368">
            <v>1788.1219599999999</v>
          </cell>
          <cell r="E368">
            <v>940.6453799999997</v>
          </cell>
          <cell r="F368">
            <v>-1096.6870799999997</v>
          </cell>
          <cell r="G368">
            <v>523.60626000000025</v>
          </cell>
        </row>
        <row r="369">
          <cell r="A369" t="str">
            <v>Empresa Polo441990000</v>
          </cell>
          <cell r="B369">
            <v>518.6925</v>
          </cell>
          <cell r="C369">
            <v>23.784279999999967</v>
          </cell>
          <cell r="D369">
            <v>627.18659000000002</v>
          </cell>
          <cell r="E369">
            <v>287.47597999999994</v>
          </cell>
          <cell r="F369">
            <v>54.25881000000004</v>
          </cell>
          <cell r="G369">
            <v>0</v>
          </cell>
        </row>
        <row r="370">
          <cell r="A370" t="str">
            <v>Empresa Polo441990020</v>
          </cell>
          <cell r="B370">
            <v>0</v>
          </cell>
          <cell r="C370">
            <v>12.77562</v>
          </cell>
          <cell r="D370">
            <v>-12.77562</v>
          </cell>
          <cell r="E370">
            <v>0</v>
          </cell>
          <cell r="F370">
            <v>0</v>
          </cell>
          <cell r="G370">
            <v>4615.1081200000044</v>
          </cell>
        </row>
        <row r="371">
          <cell r="A371" t="str">
            <v>Empresa Polo441990030</v>
          </cell>
          <cell r="B371">
            <v>61.336069999999999</v>
          </cell>
          <cell r="C371">
            <v>144.88708999999994</v>
          </cell>
          <cell r="D371">
            <v>168.56212999999997</v>
          </cell>
          <cell r="E371">
            <v>112.75521000000009</v>
          </cell>
          <cell r="F371">
            <v>172.97602999999998</v>
          </cell>
          <cell r="G371">
            <v>-2277.377290000004</v>
          </cell>
        </row>
        <row r="372">
          <cell r="A372" t="str">
            <v>Empresa Polo441990100</v>
          </cell>
          <cell r="B372">
            <v>0</v>
          </cell>
          <cell r="C372">
            <v>0</v>
          </cell>
          <cell r="D372">
            <v>3.3780000000000004E-2</v>
          </cell>
          <cell r="E372">
            <v>0</v>
          </cell>
          <cell r="F372">
            <v>-3.3780000000000004E-2</v>
          </cell>
          <cell r="G372">
            <v>51.284070000000014</v>
          </cell>
        </row>
        <row r="373">
          <cell r="A373" t="str">
            <v>Empresa Polo441990110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521.55859000000032</v>
          </cell>
        </row>
        <row r="374">
          <cell r="A374" t="str">
            <v>Empresa Polo441990120</v>
          </cell>
          <cell r="B374">
            <v>350.59974999999997</v>
          </cell>
          <cell r="C374">
            <v>-350.59974999999997</v>
          </cell>
          <cell r="D374">
            <v>67.614800000000002</v>
          </cell>
          <cell r="E374">
            <v>0</v>
          </cell>
          <cell r="F374">
            <v>40.56926</v>
          </cell>
          <cell r="G374">
            <v>41.543929999999818</v>
          </cell>
        </row>
        <row r="375">
          <cell r="A375" t="str">
            <v>Empresa Polo441991001</v>
          </cell>
          <cell r="B375">
            <v>0</v>
          </cell>
          <cell r="C375">
            <v>731.18429000000003</v>
          </cell>
          <cell r="D375">
            <v>-731.18429000000003</v>
          </cell>
          <cell r="E375">
            <v>50.25423</v>
          </cell>
          <cell r="F375">
            <v>0</v>
          </cell>
          <cell r="G375">
            <v>65.189709999999991</v>
          </cell>
        </row>
        <row r="376">
          <cell r="A376" t="str">
            <v>Empresa Polo441992000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Empresa Polo441993000</v>
          </cell>
          <cell r="B377">
            <v>0</v>
          </cell>
          <cell r="C377">
            <v>0</v>
          </cell>
          <cell r="D377">
            <v>50.25423</v>
          </cell>
          <cell r="E377">
            <v>-50.25423</v>
          </cell>
          <cell r="F377">
            <v>0</v>
          </cell>
          <cell r="G377">
            <v>31.189210000000003</v>
          </cell>
        </row>
        <row r="378">
          <cell r="A378" t="str">
            <v>Empresa Polo441994000</v>
          </cell>
          <cell r="B378">
            <v>2.12845</v>
          </cell>
          <cell r="C378">
            <v>2.12845</v>
          </cell>
          <cell r="D378">
            <v>2.1284500000000008</v>
          </cell>
          <cell r="E378">
            <v>2.1284499999999991</v>
          </cell>
          <cell r="F378">
            <v>-8.5137999999999998</v>
          </cell>
          <cell r="G378">
            <v>0</v>
          </cell>
        </row>
        <row r="379">
          <cell r="A379" t="str">
            <v>Empresa Polo441999999</v>
          </cell>
          <cell r="B379">
            <v>301.24551999999994</v>
          </cell>
          <cell r="C379">
            <v>151.22984000000002</v>
          </cell>
          <cell r="D379">
            <v>470.02461</v>
          </cell>
          <cell r="E379">
            <v>114.69545000000028</v>
          </cell>
          <cell r="F379">
            <v>-207.78973000000019</v>
          </cell>
          <cell r="G379">
            <v>177.73498000000001</v>
          </cell>
        </row>
        <row r="380">
          <cell r="A380" t="str">
            <v>Empresa Polo442100100</v>
          </cell>
          <cell r="B380">
            <v>0</v>
          </cell>
          <cell r="C380">
            <v>33636.31192</v>
          </cell>
          <cell r="D380">
            <v>-33636.31192</v>
          </cell>
          <cell r="E380">
            <v>4.4999999999999998E-2</v>
          </cell>
          <cell r="F380">
            <v>0</v>
          </cell>
          <cell r="G380">
            <v>21370.278380000007</v>
          </cell>
        </row>
        <row r="381">
          <cell r="A381" t="str">
            <v>Empresa Polo442100110</v>
          </cell>
          <cell r="B381">
            <v>0</v>
          </cell>
          <cell r="C381">
            <v>-19682.96917</v>
          </cell>
          <cell r="D381">
            <v>19682.96917</v>
          </cell>
          <cell r="E381">
            <v>0</v>
          </cell>
          <cell r="F381">
            <v>0</v>
          </cell>
          <cell r="G381">
            <v>8130.5822899999985</v>
          </cell>
        </row>
        <row r="382">
          <cell r="A382" t="str">
            <v>Empresa Polo442100190</v>
          </cell>
          <cell r="B382">
            <v>0</v>
          </cell>
          <cell r="C382">
            <v>0</v>
          </cell>
          <cell r="D382">
            <v>732.30325000000005</v>
          </cell>
          <cell r="E382">
            <v>634.37564999999984</v>
          </cell>
          <cell r="F382">
            <v>21.111020000000053</v>
          </cell>
        </row>
        <row r="383">
          <cell r="A383" t="str">
            <v>Empresa Polo442100200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Empresa Polo442100229</v>
          </cell>
          <cell r="B384">
            <v>747.16669999999999</v>
          </cell>
          <cell r="C384">
            <v>0</v>
          </cell>
          <cell r="D384">
            <v>0</v>
          </cell>
          <cell r="E384">
            <v>-747.16669999999999</v>
          </cell>
          <cell r="F384">
            <v>0</v>
          </cell>
        </row>
        <row r="385">
          <cell r="A385" t="str">
            <v>Empresa Polo442100290</v>
          </cell>
          <cell r="B385">
            <v>3243.88789</v>
          </cell>
          <cell r="C385">
            <v>661.87787000000026</v>
          </cell>
          <cell r="D385">
            <v>20147.208319999998</v>
          </cell>
          <cell r="E385">
            <v>24006.316200000001</v>
          </cell>
          <cell r="F385">
            <v>49869.470480000004</v>
          </cell>
        </row>
        <row r="386">
          <cell r="A386" t="str">
            <v>Empresa Polo442100300</v>
          </cell>
          <cell r="B386">
            <v>-2047.8132399999997</v>
          </cell>
          <cell r="C386">
            <v>-973.32448000000045</v>
          </cell>
          <cell r="D386">
            <v>-4688.1816999999992</v>
          </cell>
          <cell r="E386">
            <v>-20653.028840000003</v>
          </cell>
          <cell r="F386">
            <v>-30048.23286</v>
          </cell>
        </row>
        <row r="387">
          <cell r="A387" t="str">
            <v>Empresa Polo442100310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Empresa Polo442100390</v>
          </cell>
          <cell r="B388">
            <v>30.950599999999998</v>
          </cell>
          <cell r="C388">
            <v>90.919629999999998</v>
          </cell>
          <cell r="D388">
            <v>13.118259999999992</v>
          </cell>
          <cell r="E388">
            <v>8.4065799999999911</v>
          </cell>
          <cell r="F388">
            <v>59.486010000000022</v>
          </cell>
        </row>
        <row r="389">
          <cell r="A389" t="str">
            <v>Empresa Polo442100400</v>
          </cell>
          <cell r="B389">
            <v>51.725120000000004</v>
          </cell>
          <cell r="C389">
            <v>52.865539999999996</v>
          </cell>
          <cell r="D389">
            <v>1182.7114199999999</v>
          </cell>
          <cell r="E389">
            <v>9.2176500000000487</v>
          </cell>
          <cell r="F389">
            <v>73.117669999999862</v>
          </cell>
        </row>
        <row r="390">
          <cell r="A390" t="str">
            <v>Empresa Polo442100410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Empresa Polo442100420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Empresa Polo442100429</v>
          </cell>
          <cell r="B392">
            <v>467.38141000000002</v>
          </cell>
          <cell r="C392">
            <v>230.47886</v>
          </cell>
          <cell r="D392">
            <v>-173.92024000000004</v>
          </cell>
          <cell r="E392">
            <v>2691.9569600000004</v>
          </cell>
          <cell r="F392">
            <v>1098.0296399999997</v>
          </cell>
        </row>
        <row r="393">
          <cell r="A393" t="str">
            <v>Empresa Polo442100430</v>
          </cell>
          <cell r="B393">
            <v>0.12237999999999999</v>
          </cell>
          <cell r="C393">
            <v>578.91553999999996</v>
          </cell>
          <cell r="D393">
            <v>0</v>
          </cell>
          <cell r="E393">
            <v>0</v>
          </cell>
          <cell r="F393">
            <v>-343.97296999999998</v>
          </cell>
        </row>
        <row r="394">
          <cell r="A394" t="str">
            <v>Empresa Polo442100440</v>
          </cell>
          <cell r="B394">
            <v>0</v>
          </cell>
          <cell r="C394">
            <v>0</v>
          </cell>
          <cell r="D394">
            <v>0.53610999999999998</v>
          </cell>
          <cell r="E394">
            <v>0</v>
          </cell>
          <cell r="F394">
            <v>-0.53610999999999998</v>
          </cell>
        </row>
        <row r="395">
          <cell r="A395" t="str">
            <v>Empresa Polo442100450</v>
          </cell>
          <cell r="B395">
            <v>0</v>
          </cell>
          <cell r="C395">
            <v>0.51408000000000009</v>
          </cell>
          <cell r="D395">
            <v>2.88774</v>
          </cell>
          <cell r="E395">
            <v>3.2281499999999999</v>
          </cell>
          <cell r="F395">
            <v>8.45444</v>
          </cell>
        </row>
        <row r="396">
          <cell r="A396" t="str">
            <v>Empresa Polo442200100</v>
          </cell>
          <cell r="B396">
            <v>0</v>
          </cell>
          <cell r="C396">
            <v>0.90603999999999996</v>
          </cell>
          <cell r="D396">
            <v>48.718320000000006</v>
          </cell>
          <cell r="E396">
            <v>0</v>
          </cell>
          <cell r="F396">
            <v>0</v>
          </cell>
        </row>
        <row r="397">
          <cell r="A397" t="str">
            <v>Empresa Polo442200200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 t="str">
            <v>Empresa Polo442200900</v>
          </cell>
          <cell r="B398">
            <v>74.87218</v>
          </cell>
          <cell r="C398">
            <v>21.437420000000003</v>
          </cell>
          <cell r="D398">
            <v>59.741280000000003</v>
          </cell>
          <cell r="E398">
            <v>11.291919999999976</v>
          </cell>
          <cell r="F398">
            <v>-18.449849999999998</v>
          </cell>
        </row>
        <row r="399">
          <cell r="A399" t="str">
            <v>Empresa Polo451000000</v>
          </cell>
          <cell r="B399">
            <v>9213.6331449999998</v>
          </cell>
          <cell r="C399">
            <v>15413.932795000001</v>
          </cell>
          <cell r="D399">
            <v>-10068.757369500001</v>
          </cell>
          <cell r="E399">
            <v>9372.2536994999991</v>
          </cell>
          <cell r="F399">
            <v>4342.0535899999995</v>
          </cell>
        </row>
        <row r="400">
          <cell r="A400" t="str">
            <v>Empresa Polo451000100</v>
          </cell>
          <cell r="B400">
            <v>3977.9026813</v>
          </cell>
          <cell r="C400">
            <v>5097.8833680999996</v>
          </cell>
          <cell r="D400">
            <v>-4587.189507</v>
          </cell>
          <cell r="E400">
            <v>4105.3801176000006</v>
          </cell>
          <cell r="F400">
            <v>2264.383850000002</v>
          </cell>
        </row>
        <row r="401">
          <cell r="A401" t="str">
            <v>Empresa Polo4XXX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ção de Ganhos"/>
      <sheetName val="Resumo"/>
      <sheetName val="Definição da Cota"/>
      <sheetName val="Variável"/>
      <sheetName val="Plan2"/>
      <sheetName val="base dados"/>
      <sheetName val="FMPV 1 "/>
      <sheetName val="SispecPSAP"/>
    </sheetNames>
    <sheetDataSet>
      <sheetData sheetId="0" refreshError="1">
        <row r="7">
          <cell r="F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Sources_Uses"/>
      <sheetName val="1º Flight Programação"/>
      <sheetName val="Projeção de Ganho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Share"/>
      <sheetName val="EBITDA Waterfall"/>
      <sheetName val="Apoio"/>
      <sheetName val="Metas PLR"/>
      <sheetName val="RESUMO"/>
      <sheetName val="Upside-Downside"/>
      <sheetName val="Revisão de Cenários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Definição da Cota"/>
      <sheetName val="Definição da Cota PÓS PONTO COM"/>
      <sheetName val="CONSOLIDADO"/>
      <sheetName val="Estudos da Cota"/>
      <sheetName val="Gráf7"/>
      <sheetName val="Cotas Euro"/>
      <sheetName val="BHZ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O20">
            <v>3</v>
          </cell>
        </row>
        <row r="21">
          <cell r="Q21">
            <v>0.04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6">
          <cell r="O26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O9">
            <v>0.06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D2">
            <v>1.1023040983578942</v>
          </cell>
        </row>
        <row r="3">
          <cell r="D3">
            <v>1.0532501180793536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FLOWCHART_02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_Técnica"/>
      <sheetName val="Ficha Técnica"/>
      <sheetName val="Resumo - Por Categoria"/>
      <sheetName val="Premissas Macro"/>
      <sheetName val="Public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VICTEL ($R)"/>
      <sheetName val="VICTEL_($R)"/>
      <sheetName val="FLOWCHART-02"/>
      <sheetName val="dHora"/>
      <sheetName val="MID"/>
      <sheetName val="mapa"/>
      <sheetName val="RATF0104"/>
      <sheetName val="MêsBase"/>
      <sheetName val="Sources_Uses"/>
      <sheetName val="1º Flight Programação"/>
      <sheetName val="Projeção de Ganho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Tabelas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  <sheetName val="Ficha Técnica"/>
    </sheetNames>
    <definedNames>
      <definedName name="KITZELIA.KITZELI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dor de Cenários"/>
      <sheetName val="Plano de Ação"/>
      <sheetName val="To do"/>
      <sheetName val="Market Share"/>
      <sheetName val="Metas PLR"/>
      <sheetName val="Waterfalls"/>
      <sheetName val="Produtividade Comercial"/>
      <sheetName val="Análise SG&amp;A"/>
      <sheetName val="Gráficos Consolidados"/>
      <sheetName val="Resumo por Marca"/>
      <sheetName val="Resumo por TRI"/>
      <sheetName val="Representatividade por TRI"/>
      <sheetName val="DRE"/>
      <sheetName val="Balanço"/>
      <sheetName val="DFs Consolidadas"/>
      <sheetName val="Fluxo de Caixa"/>
      <sheetName val="Cotas"/>
      <sheetName val="RB por filial"/>
      <sheetName val="RB (FCT) (2010 &amp; 2011)"/>
      <sheetName val="Cobertura &amp; Recebimento"/>
      <sheetName val="Dados_Estoque"/>
      <sheetName val="Premissas - Macro"/>
      <sheetName val="Não-Recorrentes"/>
      <sheetName val="Capital Giro"/>
      <sheetName val="D &amp; A"/>
      <sheetName val="Investimentos"/>
      <sheetName val="Desp. e Rec. Financeiras"/>
      <sheetName val="IR e CSLL"/>
      <sheetName val="Provisão PLR"/>
      <sheetName val="Gráf2"/>
      <sheetName val="Fretes"/>
      <sheetName val="Aluguel"/>
      <sheetName val="Comissões e Prêmios"/>
      <sheetName val="Consultorias"/>
      <sheetName val="Comercial"/>
      <sheetName val="Marketing"/>
      <sheetName val="Marketing (2)"/>
      <sheetName val="Adm-CA"/>
      <sheetName val="Adm-CA (2)"/>
      <sheetName val="Adm-MAO"/>
      <sheetName val="Adm-China"/>
      <sheetName val="Adm-Filiais"/>
      <sheetName val="Adm-Holding"/>
      <sheetName val="Manaus"/>
      <sheetName val="AssTec"/>
      <sheetName val="SG&amp;A - Deptos"/>
      <sheetName val="Informações"/>
      <sheetName val="Headcount"/>
      <sheetName val="Headcount (2)"/>
      <sheetName val="HC - Deptos"/>
      <sheetName val="China"/>
      <sheetName val="HC - Deptos (2)"/>
      <sheetName val="Gráf1"/>
      <sheetName val="RB (ORÇ) (2010 &amp; 2011)"/>
    </sheetNames>
    <sheetDataSet>
      <sheetData sheetId="0">
        <row r="2">
          <cell r="C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>
            <v>1260.5522033396987</v>
          </cell>
        </row>
      </sheetData>
      <sheetData sheetId="10">
        <row r="40">
          <cell r="AR40">
            <v>9902.2223132107974</v>
          </cell>
        </row>
      </sheetData>
      <sheetData sheetId="11"/>
      <sheetData sheetId="12">
        <row r="1">
          <cell r="AD1">
            <v>1</v>
          </cell>
        </row>
      </sheetData>
      <sheetData sheetId="13">
        <row r="6">
          <cell r="P6">
            <v>7246</v>
          </cell>
        </row>
      </sheetData>
      <sheetData sheetId="14"/>
      <sheetData sheetId="15"/>
      <sheetData sheetId="16"/>
      <sheetData sheetId="17">
        <row r="118">
          <cell r="B118" t="str">
            <v>BAN</v>
          </cell>
        </row>
      </sheetData>
      <sheetData sheetId="18">
        <row r="5">
          <cell r="P5">
            <v>2916.181</v>
          </cell>
        </row>
      </sheetData>
      <sheetData sheetId="19">
        <row r="5">
          <cell r="P5">
            <v>2916.181</v>
          </cell>
        </row>
      </sheetData>
      <sheetData sheetId="20"/>
      <sheetData sheetId="21">
        <row r="9">
          <cell r="D9">
            <v>6.4899999999999999E-2</v>
          </cell>
        </row>
      </sheetData>
      <sheetData sheetId="22"/>
      <sheetData sheetId="23">
        <row r="4">
          <cell r="O4">
            <v>111673</v>
          </cell>
        </row>
      </sheetData>
      <sheetData sheetId="24">
        <row r="32">
          <cell r="AA32">
            <v>-185.84402607406764</v>
          </cell>
        </row>
      </sheetData>
      <sheetData sheetId="25">
        <row r="5">
          <cell r="AA5">
            <v>865.67767616722324</v>
          </cell>
        </row>
      </sheetData>
      <sheetData sheetId="26"/>
      <sheetData sheetId="27"/>
      <sheetData sheetId="28"/>
      <sheetData sheetId="29" refreshError="1"/>
      <sheetData sheetId="30">
        <row r="20">
          <cell r="AC20">
            <v>615.39190978352678</v>
          </cell>
        </row>
      </sheetData>
      <sheetData sheetId="31">
        <row r="6">
          <cell r="AB6">
            <v>133.5</v>
          </cell>
        </row>
      </sheetData>
      <sheetData sheetId="32">
        <row r="19">
          <cell r="AC19">
            <v>186000</v>
          </cell>
        </row>
      </sheetData>
      <sheetData sheetId="33">
        <row r="4">
          <cell r="E4">
            <v>1200000</v>
          </cell>
        </row>
      </sheetData>
      <sheetData sheetId="34">
        <row r="6">
          <cell r="AB6">
            <v>768.55024697845511</v>
          </cell>
        </row>
      </sheetData>
      <sheetData sheetId="35">
        <row r="6">
          <cell r="AB6">
            <v>142.0859609</v>
          </cell>
        </row>
      </sheetData>
      <sheetData sheetId="36">
        <row r="6">
          <cell r="AB6">
            <v>232.44818179999999</v>
          </cell>
        </row>
      </sheetData>
      <sheetData sheetId="37">
        <row r="6">
          <cell r="AB6">
            <v>342.23541570000003</v>
          </cell>
        </row>
      </sheetData>
      <sheetData sheetId="38">
        <row r="6">
          <cell r="AB6">
            <v>251.87319479999996</v>
          </cell>
        </row>
      </sheetData>
      <sheetData sheetId="39">
        <row r="6">
          <cell r="Y6">
            <v>70.137999999999991</v>
          </cell>
        </row>
      </sheetData>
      <sheetData sheetId="40"/>
      <sheetData sheetId="41">
        <row r="6">
          <cell r="Y6">
            <v>70.137999999999991</v>
          </cell>
        </row>
      </sheetData>
      <sheetData sheetId="42">
        <row r="6">
          <cell r="Y6">
            <v>70.137999999999991</v>
          </cell>
        </row>
      </sheetData>
      <sheetData sheetId="43">
        <row r="6">
          <cell r="AB6">
            <v>220.90632620000002</v>
          </cell>
        </row>
      </sheetData>
      <sheetData sheetId="44">
        <row r="6">
          <cell r="AB6">
            <v>220.90632620000002</v>
          </cell>
        </row>
      </sheetData>
      <sheetData sheetId="45">
        <row r="6">
          <cell r="F6">
            <v>17</v>
          </cell>
        </row>
      </sheetData>
      <sheetData sheetId="46">
        <row r="9">
          <cell r="E9">
            <v>0</v>
          </cell>
        </row>
      </sheetData>
      <sheetData sheetId="47">
        <row r="5">
          <cell r="E5">
            <v>6</v>
          </cell>
        </row>
      </sheetData>
      <sheetData sheetId="48">
        <row r="5">
          <cell r="E5">
            <v>6</v>
          </cell>
        </row>
      </sheetData>
      <sheetData sheetId="49">
        <row r="6">
          <cell r="E6">
            <v>17</v>
          </cell>
        </row>
      </sheetData>
      <sheetData sheetId="50">
        <row r="45">
          <cell r="G45">
            <v>35626.603220342695</v>
          </cell>
        </row>
      </sheetData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4.4"/>
  <cols>
    <col min="1" max="1" width="43.5546875" bestFit="1" customWidth="1"/>
    <col min="2" max="2" width="1.88671875" customWidth="1"/>
    <col min="3" max="3" width="14.33203125" bestFit="1" customWidth="1"/>
    <col min="4" max="4" width="1.33203125" customWidth="1"/>
    <col min="5" max="5" width="14.88671875" customWidth="1"/>
    <col min="6" max="6" width="5.44140625" bestFit="1" customWidth="1"/>
    <col min="7" max="7" width="13.6640625" customWidth="1"/>
    <col min="8" max="8" width="2.5546875" customWidth="1"/>
    <col min="9" max="9" width="10.5546875" customWidth="1"/>
    <col min="10" max="10" width="11.109375" customWidth="1"/>
    <col min="11" max="11" width="47.44140625" bestFit="1" customWidth="1"/>
    <col min="12" max="12" width="13.88671875" bestFit="1" customWidth="1"/>
    <col min="13" max="13" width="2.33203125" customWidth="1"/>
    <col min="14" max="14" width="11.33203125" bestFit="1" customWidth="1"/>
    <col min="15" max="15" width="2" customWidth="1"/>
    <col min="16" max="16" width="13.88671875" bestFit="1" customWidth="1"/>
    <col min="17" max="17" width="1.6640625" customWidth="1"/>
    <col min="18" max="18" width="11.33203125" bestFit="1" customWidth="1"/>
    <col min="19" max="19" width="13.109375" customWidth="1"/>
  </cols>
  <sheetData>
    <row r="1" spans="1:23" ht="15" thickBot="1">
      <c r="A1" s="358"/>
      <c r="B1" s="358"/>
      <c r="C1" s="489" t="s">
        <v>264</v>
      </c>
      <c r="D1" s="489"/>
      <c r="E1" s="489"/>
      <c r="F1" s="358"/>
      <c r="G1" s="489" t="s">
        <v>265</v>
      </c>
      <c r="H1" s="489"/>
      <c r="I1" s="489"/>
      <c r="J1" s="361"/>
      <c r="K1" s="358"/>
      <c r="L1" s="489" t="s">
        <v>264</v>
      </c>
      <c r="M1" s="489"/>
      <c r="N1" s="489"/>
      <c r="O1" s="358"/>
      <c r="P1" s="489" t="s">
        <v>265</v>
      </c>
      <c r="Q1" s="489"/>
      <c r="R1" s="489"/>
      <c r="S1" s="362"/>
      <c r="T1" s="357"/>
      <c r="U1" s="357"/>
      <c r="V1" s="357"/>
      <c r="W1" s="357"/>
    </row>
    <row r="2" spans="1:23">
      <c r="A2" s="358"/>
      <c r="B2" s="358"/>
      <c r="C2" s="358"/>
      <c r="D2" s="363"/>
      <c r="E2" s="358"/>
      <c r="F2" s="358"/>
      <c r="G2" s="358"/>
      <c r="H2" s="363"/>
      <c r="I2" s="358"/>
      <c r="J2" s="361"/>
      <c r="K2" s="358"/>
      <c r="L2" s="358"/>
      <c r="M2" s="358"/>
      <c r="N2" s="358"/>
      <c r="O2" s="358"/>
      <c r="P2" s="358"/>
      <c r="Q2" s="364"/>
      <c r="R2" s="358"/>
      <c r="S2" s="364"/>
      <c r="T2" s="357"/>
      <c r="U2" s="357"/>
      <c r="V2" s="357"/>
      <c r="W2" s="357"/>
    </row>
    <row r="3" spans="1:23" ht="15" customHeight="1">
      <c r="A3" s="494" t="s">
        <v>30</v>
      </c>
      <c r="B3" s="492"/>
      <c r="C3" s="359" t="s">
        <v>400</v>
      </c>
      <c r="D3" s="492"/>
      <c r="E3" s="490" t="s">
        <v>292</v>
      </c>
      <c r="F3" s="492"/>
      <c r="G3" s="359" t="s">
        <v>400</v>
      </c>
      <c r="H3" s="492"/>
      <c r="I3" s="490" t="s">
        <v>292</v>
      </c>
      <c r="J3" s="493"/>
      <c r="K3" s="494" t="s">
        <v>39</v>
      </c>
      <c r="L3" s="359" t="s">
        <v>291</v>
      </c>
      <c r="M3" s="492"/>
      <c r="N3" s="490" t="s">
        <v>292</v>
      </c>
      <c r="O3" s="492"/>
      <c r="P3" s="359" t="s">
        <v>291</v>
      </c>
      <c r="Q3" s="492"/>
      <c r="R3" s="490" t="s">
        <v>292</v>
      </c>
      <c r="S3" s="495"/>
      <c r="T3" s="357"/>
      <c r="U3" s="357"/>
      <c r="V3" s="357"/>
      <c r="W3" s="357"/>
    </row>
    <row r="4" spans="1:23" ht="21" customHeight="1" thickBot="1">
      <c r="A4" s="494"/>
      <c r="B4" s="492"/>
      <c r="C4" s="360" t="s">
        <v>293</v>
      </c>
      <c r="D4" s="492"/>
      <c r="E4" s="491"/>
      <c r="F4" s="492"/>
      <c r="G4" s="360" t="s">
        <v>293</v>
      </c>
      <c r="H4" s="492"/>
      <c r="I4" s="491"/>
      <c r="J4" s="493"/>
      <c r="K4" s="494"/>
      <c r="L4" s="360" t="s">
        <v>293</v>
      </c>
      <c r="M4" s="492"/>
      <c r="N4" s="491"/>
      <c r="O4" s="492"/>
      <c r="P4" s="360" t="s">
        <v>293</v>
      </c>
      <c r="Q4" s="492"/>
      <c r="R4" s="491"/>
      <c r="S4" s="495"/>
      <c r="T4" s="357"/>
      <c r="U4" s="357"/>
      <c r="V4" s="357"/>
      <c r="W4" s="357"/>
    </row>
    <row r="5" spans="1:23">
      <c r="A5" s="358"/>
      <c r="B5" s="358"/>
      <c r="C5" s="358"/>
      <c r="D5" s="358"/>
      <c r="E5" s="358"/>
      <c r="F5" s="358"/>
      <c r="G5" s="358"/>
      <c r="H5" s="358"/>
      <c r="I5" s="358"/>
      <c r="J5" s="361"/>
      <c r="K5" s="358"/>
      <c r="L5" s="358"/>
      <c r="M5" s="358"/>
      <c r="N5" s="358"/>
      <c r="O5" s="358"/>
      <c r="P5" s="358"/>
      <c r="Q5" s="361"/>
      <c r="R5" s="358"/>
      <c r="S5" s="364"/>
      <c r="T5" s="357"/>
      <c r="U5" s="357"/>
      <c r="V5" s="357"/>
      <c r="W5" s="357"/>
    </row>
    <row r="6" spans="1:23">
      <c r="A6" s="358"/>
      <c r="B6" s="358"/>
      <c r="C6" s="358"/>
      <c r="D6" s="358"/>
      <c r="E6" s="358"/>
      <c r="F6" s="358"/>
      <c r="G6" s="358"/>
      <c r="H6" s="358"/>
      <c r="I6" s="358"/>
      <c r="J6" s="361"/>
      <c r="K6" s="358"/>
      <c r="L6" s="358"/>
      <c r="M6" s="358"/>
      <c r="N6" s="358"/>
      <c r="O6" s="358"/>
      <c r="P6" s="358"/>
      <c r="Q6" s="361"/>
      <c r="R6" s="358"/>
      <c r="S6" s="364"/>
      <c r="T6" s="357"/>
      <c r="U6" s="357"/>
      <c r="V6" s="357"/>
      <c r="W6" s="357"/>
    </row>
    <row r="7" spans="1:23">
      <c r="A7" s="363" t="s">
        <v>31</v>
      </c>
      <c r="B7" s="358"/>
      <c r="C7" s="358"/>
      <c r="D7" s="358"/>
      <c r="E7" s="358"/>
      <c r="F7" s="358"/>
      <c r="G7" s="358"/>
      <c r="H7" s="358"/>
      <c r="I7" s="358"/>
      <c r="J7" s="361"/>
      <c r="K7" s="363" t="s">
        <v>31</v>
      </c>
      <c r="L7" s="358"/>
      <c r="M7" s="358"/>
      <c r="N7" s="358"/>
      <c r="O7" s="358"/>
      <c r="P7" s="358"/>
      <c r="Q7" s="361"/>
      <c r="R7" s="358"/>
      <c r="S7" s="364"/>
      <c r="T7" s="357"/>
      <c r="U7" s="357"/>
      <c r="V7" s="357"/>
      <c r="W7" s="357"/>
    </row>
    <row r="8" spans="1:23">
      <c r="A8" s="363" t="s">
        <v>294</v>
      </c>
      <c r="B8" s="358"/>
      <c r="C8" s="365">
        <v>65</v>
      </c>
      <c r="D8" s="358"/>
      <c r="E8" s="365">
        <v>61</v>
      </c>
      <c r="F8" s="380">
        <v>-4</v>
      </c>
      <c r="G8" s="386">
        <v>27648</v>
      </c>
      <c r="H8" s="358"/>
      <c r="I8" s="365">
        <v>46343</v>
      </c>
      <c r="J8" s="382">
        <v>16954</v>
      </c>
      <c r="K8" s="376" t="s">
        <v>295</v>
      </c>
      <c r="L8" s="366"/>
      <c r="M8" s="363"/>
      <c r="N8" s="367"/>
      <c r="O8" s="381">
        <v>0</v>
      </c>
      <c r="P8" s="387">
        <v>36273</v>
      </c>
      <c r="Q8" s="361"/>
      <c r="R8" s="365">
        <v>84665</v>
      </c>
      <c r="S8" s="381">
        <v>-48392</v>
      </c>
      <c r="T8" s="357"/>
      <c r="U8" s="383">
        <v>48392</v>
      </c>
      <c r="V8" s="357"/>
      <c r="W8" s="357"/>
    </row>
    <row r="9" spans="1:23">
      <c r="A9" s="363" t="s">
        <v>296</v>
      </c>
      <c r="B9" s="358"/>
      <c r="C9" s="366"/>
      <c r="D9" s="358"/>
      <c r="E9" s="366"/>
      <c r="F9" s="380">
        <v>0</v>
      </c>
      <c r="G9" s="387">
        <v>185761</v>
      </c>
      <c r="H9" s="358"/>
      <c r="I9" s="365">
        <v>232036</v>
      </c>
      <c r="J9" s="382">
        <v>48016</v>
      </c>
      <c r="K9" s="363" t="s">
        <v>40</v>
      </c>
      <c r="L9" s="366">
        <v>16</v>
      </c>
      <c r="M9" s="363"/>
      <c r="N9" s="366">
        <v>13</v>
      </c>
      <c r="O9" s="381">
        <v>3</v>
      </c>
      <c r="P9" s="387">
        <v>17132</v>
      </c>
      <c r="Q9" s="361"/>
      <c r="R9" s="365">
        <v>13890</v>
      </c>
      <c r="S9" s="381">
        <v>3242</v>
      </c>
      <c r="T9" s="357"/>
      <c r="U9" s="357"/>
      <c r="V9" s="357"/>
      <c r="W9" s="357"/>
    </row>
    <row r="10" spans="1:23">
      <c r="A10" s="363" t="s">
        <v>32</v>
      </c>
      <c r="B10" s="358"/>
      <c r="C10" s="365">
        <v>4850</v>
      </c>
      <c r="D10" s="358"/>
      <c r="E10" s="365">
        <v>14471</v>
      </c>
      <c r="F10" s="380">
        <v>9621</v>
      </c>
      <c r="G10" s="365"/>
      <c r="H10" s="358"/>
      <c r="I10" s="365"/>
      <c r="J10" s="382">
        <v>0</v>
      </c>
      <c r="K10" s="363" t="s">
        <v>41</v>
      </c>
      <c r="L10" s="366">
        <v>8</v>
      </c>
      <c r="M10" s="363"/>
      <c r="N10" s="366">
        <v>9</v>
      </c>
      <c r="O10" s="381">
        <v>-1</v>
      </c>
      <c r="P10" s="387">
        <v>6550</v>
      </c>
      <c r="Q10" s="361"/>
      <c r="R10" s="365">
        <v>8107</v>
      </c>
      <c r="S10" s="381">
        <v>-1557</v>
      </c>
      <c r="T10" s="357"/>
      <c r="U10" s="357"/>
      <c r="V10" s="357"/>
      <c r="W10" s="357"/>
    </row>
    <row r="11" spans="1:23">
      <c r="A11" s="363" t="s">
        <v>297</v>
      </c>
      <c r="B11" s="358"/>
      <c r="C11" s="366"/>
      <c r="D11" s="358"/>
      <c r="E11" s="366">
        <v>0</v>
      </c>
      <c r="F11" s="380">
        <v>0</v>
      </c>
      <c r="G11" s="387">
        <v>176461</v>
      </c>
      <c r="H11" s="358"/>
      <c r="I11" s="365">
        <v>162775</v>
      </c>
      <c r="J11" s="382">
        <v>-13686</v>
      </c>
      <c r="K11" s="363" t="s">
        <v>42</v>
      </c>
      <c r="L11" s="366">
        <v>15</v>
      </c>
      <c r="M11" s="363"/>
      <c r="N11" s="366">
        <v>8</v>
      </c>
      <c r="O11" s="381">
        <v>7</v>
      </c>
      <c r="P11" s="387">
        <v>10948</v>
      </c>
      <c r="Q11" s="361"/>
      <c r="R11" s="365">
        <v>11795</v>
      </c>
      <c r="S11" s="381">
        <v>-847</v>
      </c>
      <c r="T11" s="357"/>
      <c r="U11" s="357"/>
      <c r="V11" s="357"/>
      <c r="W11" s="357"/>
    </row>
    <row r="12" spans="1:23">
      <c r="A12" s="363" t="s">
        <v>33</v>
      </c>
      <c r="B12" s="358"/>
      <c r="C12" s="377">
        <v>1098</v>
      </c>
      <c r="D12" s="358"/>
      <c r="E12" s="377">
        <v>1052</v>
      </c>
      <c r="F12" s="380">
        <v>-46</v>
      </c>
      <c r="G12" s="387">
        <v>17594</v>
      </c>
      <c r="H12" s="358"/>
      <c r="I12" s="365">
        <v>13369</v>
      </c>
      <c r="J12" s="382">
        <v>-4225</v>
      </c>
      <c r="K12" s="363" t="s">
        <v>298</v>
      </c>
      <c r="L12" s="365">
        <v>29</v>
      </c>
      <c r="M12" s="363"/>
      <c r="N12" s="365">
        <v>5366</v>
      </c>
      <c r="O12" s="381">
        <v>-5337</v>
      </c>
      <c r="P12" s="387">
        <v>1438</v>
      </c>
      <c r="Q12" s="361"/>
      <c r="R12" s="365">
        <v>6775</v>
      </c>
      <c r="S12" s="381">
        <v>-5337</v>
      </c>
      <c r="T12" s="357">
        <v>2618</v>
      </c>
      <c r="U12" s="383">
        <v>-7955</v>
      </c>
      <c r="V12" s="357">
        <v>15036</v>
      </c>
      <c r="W12" s="383">
        <v>13598</v>
      </c>
    </row>
    <row r="13" spans="1:23">
      <c r="A13" s="363" t="s">
        <v>299</v>
      </c>
      <c r="B13" s="358"/>
      <c r="C13" s="365">
        <v>1757</v>
      </c>
      <c r="D13" s="358"/>
      <c r="E13" s="365">
        <v>2375</v>
      </c>
      <c r="F13" s="380">
        <v>618</v>
      </c>
      <c r="G13" s="387">
        <v>29028</v>
      </c>
      <c r="H13" s="358"/>
      <c r="I13" s="365">
        <v>26467</v>
      </c>
      <c r="J13" s="382">
        <v>-2561</v>
      </c>
      <c r="K13" s="363" t="s">
        <v>43</v>
      </c>
      <c r="L13" s="366"/>
      <c r="M13" s="363"/>
      <c r="N13" s="366"/>
      <c r="O13" s="381">
        <v>0</v>
      </c>
      <c r="P13" s="389">
        <v>243</v>
      </c>
      <c r="Q13" s="361"/>
      <c r="R13" s="377">
        <v>406</v>
      </c>
      <c r="S13" s="381">
        <v>-163</v>
      </c>
      <c r="T13" s="357"/>
      <c r="U13" s="357"/>
      <c r="V13" s="357"/>
      <c r="W13" s="357"/>
    </row>
    <row r="14" spans="1:23" ht="15" thickBot="1">
      <c r="A14" s="358"/>
      <c r="B14" s="358"/>
      <c r="C14" s="366"/>
      <c r="D14" s="358"/>
      <c r="E14" s="358"/>
      <c r="F14" s="380">
        <v>0</v>
      </c>
      <c r="G14" s="366"/>
      <c r="H14" s="358"/>
      <c r="I14" s="358"/>
      <c r="J14" s="382">
        <v>0</v>
      </c>
      <c r="K14" s="363" t="s">
        <v>44</v>
      </c>
      <c r="L14" s="368">
        <v>7</v>
      </c>
      <c r="M14" s="363"/>
      <c r="N14" s="368">
        <v>6</v>
      </c>
      <c r="O14" s="381">
        <v>1</v>
      </c>
      <c r="P14" s="390">
        <v>6922</v>
      </c>
      <c r="Q14" s="361"/>
      <c r="R14" s="370">
        <v>6835</v>
      </c>
      <c r="S14" s="381">
        <v>87</v>
      </c>
      <c r="T14" s="357"/>
      <c r="U14" s="357"/>
      <c r="V14" s="357"/>
      <c r="W14" s="357"/>
    </row>
    <row r="15" spans="1:23" ht="15" thickBot="1">
      <c r="A15" s="358"/>
      <c r="B15" s="358"/>
      <c r="C15" s="368"/>
      <c r="D15" s="358"/>
      <c r="E15" s="372"/>
      <c r="F15" s="380">
        <v>0</v>
      </c>
      <c r="G15" s="368"/>
      <c r="H15" s="358"/>
      <c r="I15" s="372"/>
      <c r="J15" s="382">
        <v>0</v>
      </c>
      <c r="K15" s="358"/>
      <c r="L15" s="366"/>
      <c r="M15" s="363"/>
      <c r="N15" s="366"/>
      <c r="O15" s="381">
        <v>0</v>
      </c>
      <c r="P15" s="366"/>
      <c r="Q15" s="361"/>
      <c r="R15" s="366"/>
      <c r="S15" s="381">
        <v>0</v>
      </c>
      <c r="T15" s="357"/>
      <c r="U15" s="357"/>
      <c r="V15" s="357"/>
      <c r="W15" s="357"/>
    </row>
    <row r="16" spans="1:23" ht="15" thickBot="1">
      <c r="A16" s="358"/>
      <c r="B16" s="358"/>
      <c r="C16" s="366"/>
      <c r="D16" s="358"/>
      <c r="E16" s="358"/>
      <c r="F16" s="380">
        <v>0</v>
      </c>
      <c r="G16" s="366"/>
      <c r="H16" s="358"/>
      <c r="I16" s="358"/>
      <c r="J16" s="382">
        <v>0</v>
      </c>
      <c r="K16" s="358"/>
      <c r="L16" s="370">
        <v>75</v>
      </c>
      <c r="M16" s="363"/>
      <c r="N16" s="370">
        <v>5402</v>
      </c>
      <c r="O16" s="381">
        <v>-5327</v>
      </c>
      <c r="P16" s="370">
        <v>79506</v>
      </c>
      <c r="Q16" s="361"/>
      <c r="R16" s="370">
        <v>132473</v>
      </c>
      <c r="S16" s="381">
        <v>-52967</v>
      </c>
      <c r="T16" s="357"/>
      <c r="U16" s="357"/>
      <c r="V16" s="357"/>
      <c r="W16" s="357"/>
    </row>
    <row r="17" spans="1:23" ht="15" thickBot="1">
      <c r="A17" s="358"/>
      <c r="B17" s="358"/>
      <c r="C17" s="370">
        <v>7770</v>
      </c>
      <c r="D17" s="358"/>
      <c r="E17" s="370">
        <v>17959</v>
      </c>
      <c r="F17" s="380">
        <v>10189</v>
      </c>
      <c r="G17" s="370">
        <v>436492</v>
      </c>
      <c r="H17" s="358"/>
      <c r="I17" s="370">
        <v>480990</v>
      </c>
      <c r="J17" s="382">
        <v>44498</v>
      </c>
      <c r="K17" s="358"/>
      <c r="L17" s="366"/>
      <c r="M17" s="363"/>
      <c r="N17" s="366"/>
      <c r="O17" s="381">
        <v>0</v>
      </c>
      <c r="P17" s="366"/>
      <c r="Q17" s="361"/>
      <c r="R17" s="366"/>
      <c r="S17" s="381">
        <v>0</v>
      </c>
      <c r="T17" s="357"/>
      <c r="U17" s="357"/>
      <c r="V17" s="356"/>
      <c r="W17" s="356"/>
    </row>
    <row r="18" spans="1:23">
      <c r="A18" s="358"/>
      <c r="B18" s="358"/>
      <c r="C18" s="366"/>
      <c r="D18" s="358"/>
      <c r="E18" s="358"/>
      <c r="F18" s="380">
        <v>0</v>
      </c>
      <c r="G18" s="366"/>
      <c r="H18" s="358"/>
      <c r="I18" s="358"/>
      <c r="J18" s="382">
        <v>0</v>
      </c>
      <c r="K18" s="363" t="s">
        <v>35</v>
      </c>
      <c r="L18" s="366"/>
      <c r="M18" s="363"/>
      <c r="N18" s="366"/>
      <c r="O18" s="381">
        <v>0</v>
      </c>
      <c r="P18" s="366"/>
      <c r="Q18" s="361"/>
      <c r="R18" s="366"/>
      <c r="S18" s="381">
        <v>0</v>
      </c>
      <c r="T18" s="357"/>
      <c r="U18" s="357"/>
      <c r="V18" s="356"/>
      <c r="W18" s="356"/>
    </row>
    <row r="19" spans="1:23" ht="15" thickBot="1">
      <c r="A19" s="363" t="s">
        <v>300</v>
      </c>
      <c r="B19" s="358"/>
      <c r="C19" s="368"/>
      <c r="D19" s="358"/>
      <c r="E19" s="372"/>
      <c r="F19" s="380">
        <v>0</v>
      </c>
      <c r="G19" s="368"/>
      <c r="H19" s="358"/>
      <c r="I19" s="368"/>
      <c r="J19" s="382">
        <v>0</v>
      </c>
      <c r="K19" s="376" t="s">
        <v>295</v>
      </c>
      <c r="L19" s="366"/>
      <c r="M19" s="363"/>
      <c r="N19" s="366"/>
      <c r="O19" s="381">
        <v>0</v>
      </c>
      <c r="P19" s="389">
        <v>155132</v>
      </c>
      <c r="Q19" s="361"/>
      <c r="R19" s="377">
        <v>155128</v>
      </c>
      <c r="S19" s="381">
        <v>4</v>
      </c>
      <c r="T19" s="357"/>
      <c r="U19" s="357"/>
      <c r="V19" s="356"/>
      <c r="W19" s="356"/>
    </row>
    <row r="20" spans="1:23">
      <c r="A20" s="358"/>
      <c r="B20" s="358"/>
      <c r="C20" s="366"/>
      <c r="D20" s="358"/>
      <c r="E20" s="358"/>
      <c r="F20" s="380">
        <v>0</v>
      </c>
      <c r="G20" s="366"/>
      <c r="H20" s="358"/>
      <c r="I20" s="358"/>
      <c r="J20" s="382">
        <v>0</v>
      </c>
      <c r="K20" s="363" t="s">
        <v>301</v>
      </c>
      <c r="L20" s="366"/>
      <c r="M20" s="363"/>
      <c r="N20" s="366"/>
      <c r="O20" s="381">
        <v>0</v>
      </c>
      <c r="P20" s="387">
        <v>50783</v>
      </c>
      <c r="Q20" s="361"/>
      <c r="R20" s="384">
        <v>49640</v>
      </c>
      <c r="S20" s="381">
        <v>1143</v>
      </c>
      <c r="T20" s="383"/>
      <c r="U20" s="357"/>
      <c r="V20" s="356"/>
      <c r="W20" s="356"/>
    </row>
    <row r="21" spans="1:23" ht="15" thickBot="1">
      <c r="A21" s="358"/>
      <c r="B21" s="358"/>
      <c r="C21" s="370">
        <v>7770</v>
      </c>
      <c r="D21" s="358"/>
      <c r="E21" s="370">
        <v>17959</v>
      </c>
      <c r="F21" s="380">
        <v>10189</v>
      </c>
      <c r="G21" s="370">
        <v>436492</v>
      </c>
      <c r="H21" s="358"/>
      <c r="I21" s="370">
        <v>480990</v>
      </c>
      <c r="J21" s="382">
        <v>44498</v>
      </c>
      <c r="K21" s="363" t="s">
        <v>302</v>
      </c>
      <c r="L21" s="366"/>
      <c r="M21" s="363"/>
      <c r="N21" s="366"/>
      <c r="O21" s="381">
        <v>0</v>
      </c>
      <c r="P21" s="387">
        <v>28921</v>
      </c>
      <c r="Q21" s="361"/>
      <c r="R21" s="365">
        <v>27714</v>
      </c>
      <c r="S21" s="381">
        <v>1207</v>
      </c>
      <c r="T21" s="357"/>
      <c r="U21" s="357"/>
      <c r="V21" s="356"/>
      <c r="W21" s="356"/>
    </row>
    <row r="22" spans="1:23">
      <c r="A22" s="363"/>
      <c r="B22" s="363"/>
      <c r="C22" s="366"/>
      <c r="D22" s="363"/>
      <c r="E22" s="366"/>
      <c r="F22" s="380">
        <v>0</v>
      </c>
      <c r="G22" s="366"/>
      <c r="H22" s="363"/>
      <c r="I22" s="366"/>
      <c r="J22" s="382">
        <v>0</v>
      </c>
      <c r="K22" s="363" t="s">
        <v>43</v>
      </c>
      <c r="L22" s="366"/>
      <c r="M22" s="363"/>
      <c r="N22" s="366"/>
      <c r="O22" s="381">
        <v>0</v>
      </c>
      <c r="P22" s="391">
        <v>320</v>
      </c>
      <c r="Q22" s="361"/>
      <c r="R22" s="366">
        <v>560</v>
      </c>
      <c r="S22" s="381">
        <v>-240</v>
      </c>
      <c r="T22" s="357"/>
      <c r="U22" s="357"/>
      <c r="V22" s="356"/>
      <c r="W22" s="356"/>
    </row>
    <row r="23" spans="1:23">
      <c r="A23" s="358"/>
      <c r="B23" s="358"/>
      <c r="C23" s="358"/>
      <c r="D23" s="358"/>
      <c r="E23" s="358"/>
      <c r="F23" s="380">
        <v>0</v>
      </c>
      <c r="G23" s="358"/>
      <c r="H23" s="358"/>
      <c r="I23" s="358"/>
      <c r="J23" s="382">
        <v>0</v>
      </c>
      <c r="K23" s="363" t="s">
        <v>303</v>
      </c>
      <c r="L23" s="366"/>
      <c r="M23" s="363"/>
      <c r="N23" s="366"/>
      <c r="O23" s="381">
        <v>0</v>
      </c>
      <c r="P23" s="387">
        <v>24804</v>
      </c>
      <c r="Q23" s="364"/>
      <c r="R23" s="365">
        <v>24954</v>
      </c>
      <c r="S23" s="381">
        <v>-150</v>
      </c>
      <c r="T23" s="357"/>
      <c r="U23" s="357"/>
      <c r="V23" s="356"/>
      <c r="W23" s="356"/>
    </row>
    <row r="24" spans="1:23" ht="15" thickBot="1">
      <c r="A24" s="363" t="s">
        <v>35</v>
      </c>
      <c r="B24" s="358"/>
      <c r="C24" s="358"/>
      <c r="D24" s="358"/>
      <c r="E24" s="358"/>
      <c r="F24" s="380">
        <v>0</v>
      </c>
      <c r="G24" s="358"/>
      <c r="H24" s="358"/>
      <c r="I24" s="358"/>
      <c r="J24" s="382">
        <v>0</v>
      </c>
      <c r="K24" s="363" t="s">
        <v>44</v>
      </c>
      <c r="L24" s="368"/>
      <c r="M24" s="363"/>
      <c r="N24" s="368"/>
      <c r="O24" s="381">
        <v>0</v>
      </c>
      <c r="P24" s="390">
        <v>2132</v>
      </c>
      <c r="Q24" s="361"/>
      <c r="R24" s="370">
        <v>2132</v>
      </c>
      <c r="S24" s="381">
        <v>0</v>
      </c>
      <c r="T24" s="383"/>
      <c r="U24" s="357" t="s">
        <v>304</v>
      </c>
      <c r="V24" s="356"/>
      <c r="W24" s="356"/>
    </row>
    <row r="25" spans="1:23">
      <c r="A25" s="363" t="s">
        <v>36</v>
      </c>
      <c r="B25" s="358"/>
      <c r="C25" s="358"/>
      <c r="D25" s="358"/>
      <c r="E25" s="358"/>
      <c r="F25" s="380">
        <v>0</v>
      </c>
      <c r="G25" s="358"/>
      <c r="H25" s="358"/>
      <c r="I25" s="358"/>
      <c r="J25" s="382">
        <v>0</v>
      </c>
      <c r="K25" s="358"/>
      <c r="L25" s="366"/>
      <c r="M25" s="363"/>
      <c r="N25" s="366"/>
      <c r="O25" s="381">
        <v>0</v>
      </c>
      <c r="P25" s="366"/>
      <c r="Q25" s="361"/>
      <c r="R25" s="366"/>
      <c r="S25" s="381">
        <v>0</v>
      </c>
      <c r="T25" s="357"/>
      <c r="U25" s="357"/>
      <c r="V25" s="356"/>
      <c r="W25" s="356"/>
    </row>
    <row r="26" spans="1:23" ht="15" thickBot="1">
      <c r="A26" s="363" t="s">
        <v>305</v>
      </c>
      <c r="B26" s="358"/>
      <c r="C26" s="358"/>
      <c r="D26" s="358"/>
      <c r="E26" s="358"/>
      <c r="F26" s="380">
        <v>0</v>
      </c>
      <c r="G26" s="387">
        <v>8437</v>
      </c>
      <c r="H26" s="358"/>
      <c r="I26" s="365">
        <v>8812</v>
      </c>
      <c r="J26" s="382">
        <v>375</v>
      </c>
      <c r="K26" s="358"/>
      <c r="L26" s="371">
        <v>0</v>
      </c>
      <c r="M26" s="363"/>
      <c r="N26" s="371">
        <v>0</v>
      </c>
      <c r="O26" s="381">
        <v>0</v>
      </c>
      <c r="P26" s="371">
        <v>262092</v>
      </c>
      <c r="Q26" s="361"/>
      <c r="R26" s="371">
        <v>260128</v>
      </c>
      <c r="S26" s="381">
        <v>1964</v>
      </c>
      <c r="T26" s="357"/>
      <c r="U26" s="357"/>
      <c r="V26" s="356"/>
      <c r="W26" s="356"/>
    </row>
    <row r="27" spans="1:23" ht="15" thickBot="1">
      <c r="A27" s="363" t="s">
        <v>33</v>
      </c>
      <c r="B27" s="358"/>
      <c r="C27" s="358"/>
      <c r="D27" s="358"/>
      <c r="E27" s="358"/>
      <c r="F27" s="380">
        <v>0</v>
      </c>
      <c r="G27" s="387">
        <v>4571</v>
      </c>
      <c r="H27" s="358"/>
      <c r="I27" s="365">
        <v>4570</v>
      </c>
      <c r="J27" s="382">
        <v>-1</v>
      </c>
      <c r="K27" s="358"/>
      <c r="L27" s="370">
        <v>75</v>
      </c>
      <c r="M27" s="363"/>
      <c r="N27" s="370">
        <v>5402</v>
      </c>
      <c r="O27" s="381">
        <v>-5327</v>
      </c>
      <c r="P27" s="370">
        <v>341598</v>
      </c>
      <c r="Q27" s="361"/>
      <c r="R27" s="370">
        <v>392601</v>
      </c>
      <c r="S27" s="381">
        <v>-51003</v>
      </c>
      <c r="T27" s="357"/>
      <c r="U27" s="357"/>
      <c r="V27" s="356"/>
      <c r="W27" s="356"/>
    </row>
    <row r="28" spans="1:23">
      <c r="A28" s="363" t="s">
        <v>401</v>
      </c>
      <c r="B28" s="358"/>
      <c r="C28" s="358"/>
      <c r="D28" s="358"/>
      <c r="E28" s="358"/>
      <c r="F28" s="380"/>
      <c r="G28" s="387">
        <v>7617</v>
      </c>
      <c r="H28" s="358"/>
      <c r="I28" s="365">
        <v>6664</v>
      </c>
      <c r="J28" s="382"/>
      <c r="K28" s="358"/>
      <c r="L28" s="385"/>
      <c r="M28" s="363"/>
      <c r="N28" s="385"/>
      <c r="O28" s="381"/>
      <c r="P28" s="385"/>
      <c r="Q28" s="361"/>
      <c r="R28" s="385"/>
      <c r="S28" s="381"/>
      <c r="T28" s="357"/>
      <c r="U28" s="357"/>
      <c r="V28" s="356"/>
      <c r="W28" s="356"/>
    </row>
    <row r="29" spans="1:23">
      <c r="A29" s="363" t="s">
        <v>306</v>
      </c>
      <c r="B29" s="358"/>
      <c r="C29" s="358"/>
      <c r="D29" s="358"/>
      <c r="E29" s="358"/>
      <c r="F29" s="380">
        <v>0</v>
      </c>
      <c r="G29" s="387">
        <v>24804</v>
      </c>
      <c r="H29" s="358"/>
      <c r="I29" s="365">
        <v>25574</v>
      </c>
      <c r="J29" s="382">
        <v>770</v>
      </c>
      <c r="K29" s="358"/>
      <c r="L29" s="366"/>
      <c r="M29" s="363"/>
      <c r="N29" s="366"/>
      <c r="O29" s="381">
        <v>0</v>
      </c>
      <c r="P29" s="366"/>
      <c r="Q29" s="361"/>
      <c r="R29" s="366"/>
      <c r="S29" s="381">
        <v>0</v>
      </c>
      <c r="T29" s="357"/>
      <c r="U29" s="357"/>
      <c r="V29" s="356"/>
      <c r="W29" s="356"/>
    </row>
    <row r="30" spans="1:23">
      <c r="A30" s="363" t="s">
        <v>37</v>
      </c>
      <c r="B30" s="358"/>
      <c r="C30" s="358"/>
      <c r="D30" s="358"/>
      <c r="E30" s="358"/>
      <c r="F30" s="380">
        <v>0</v>
      </c>
      <c r="G30" s="387">
        <v>2069</v>
      </c>
      <c r="H30" s="358"/>
      <c r="I30" s="365">
        <v>2116</v>
      </c>
      <c r="J30" s="382">
        <v>47</v>
      </c>
      <c r="K30" s="363" t="s">
        <v>307</v>
      </c>
      <c r="L30" s="366"/>
      <c r="M30" s="363"/>
      <c r="N30" s="366"/>
      <c r="O30" s="381">
        <v>0</v>
      </c>
      <c r="P30" s="366"/>
      <c r="Q30" s="361"/>
      <c r="R30" s="366"/>
      <c r="S30" s="381">
        <v>0</v>
      </c>
      <c r="T30" s="357"/>
      <c r="U30" s="357"/>
      <c r="V30" s="356"/>
      <c r="W30" s="356"/>
    </row>
    <row r="31" spans="1:23" ht="15" thickBot="1">
      <c r="A31" s="363" t="s">
        <v>34</v>
      </c>
      <c r="B31" s="358"/>
      <c r="C31" s="372"/>
      <c r="D31" s="358"/>
      <c r="E31" s="372"/>
      <c r="F31" s="380">
        <v>0</v>
      </c>
      <c r="G31" s="388">
        <v>360</v>
      </c>
      <c r="H31" s="358"/>
      <c r="I31" s="368">
        <v>114</v>
      </c>
      <c r="J31" s="382">
        <v>-246</v>
      </c>
      <c r="K31" s="363" t="s">
        <v>308</v>
      </c>
      <c r="L31" s="366"/>
      <c r="M31" s="363"/>
      <c r="N31" s="366"/>
      <c r="O31" s="381">
        <v>0</v>
      </c>
      <c r="P31" s="366"/>
      <c r="Q31" s="361"/>
      <c r="R31" s="366"/>
      <c r="S31" s="381">
        <v>0</v>
      </c>
      <c r="T31" s="357"/>
      <c r="U31" s="357"/>
      <c r="V31" s="356"/>
      <c r="W31" s="356"/>
    </row>
    <row r="32" spans="1:23">
      <c r="A32" s="358"/>
      <c r="B32" s="358"/>
      <c r="C32" s="358"/>
      <c r="D32" s="358"/>
      <c r="E32" s="358"/>
      <c r="F32" s="380">
        <v>0</v>
      </c>
      <c r="G32" s="366"/>
      <c r="H32" s="358"/>
      <c r="I32" s="358"/>
      <c r="J32" s="382">
        <v>0</v>
      </c>
      <c r="K32" s="363" t="s">
        <v>46</v>
      </c>
      <c r="L32" s="378">
        <v>129393</v>
      </c>
      <c r="M32" s="378"/>
      <c r="N32" s="378">
        <v>127000</v>
      </c>
      <c r="O32" s="381">
        <v>2393</v>
      </c>
      <c r="P32" s="378">
        <v>129393</v>
      </c>
      <c r="Q32" s="378"/>
      <c r="R32" s="378">
        <v>127000</v>
      </c>
      <c r="S32" s="381">
        <v>2393</v>
      </c>
      <c r="T32" s="357"/>
      <c r="U32" s="357"/>
      <c r="V32" s="356"/>
      <c r="W32" s="356"/>
    </row>
    <row r="33" spans="1:23">
      <c r="A33" s="358"/>
      <c r="B33" s="358"/>
      <c r="C33" s="358"/>
      <c r="D33" s="358"/>
      <c r="E33" s="358"/>
      <c r="F33" s="380">
        <v>0</v>
      </c>
      <c r="G33" s="366"/>
      <c r="H33" s="358"/>
      <c r="I33" s="358"/>
      <c r="J33" s="382">
        <v>0</v>
      </c>
      <c r="K33" s="363" t="s">
        <v>47</v>
      </c>
      <c r="L33" s="378">
        <v>-10870</v>
      </c>
      <c r="M33" s="378"/>
      <c r="N33" s="378">
        <v>-10870</v>
      </c>
      <c r="O33" s="381">
        <v>0</v>
      </c>
      <c r="P33" s="378">
        <v>-10870</v>
      </c>
      <c r="Q33" s="378"/>
      <c r="R33" s="378">
        <v>-10870</v>
      </c>
      <c r="S33" s="381">
        <v>0</v>
      </c>
      <c r="T33" s="356"/>
      <c r="U33" s="356"/>
      <c r="V33" s="356"/>
      <c r="W33" s="356"/>
    </row>
    <row r="34" spans="1:23">
      <c r="A34" s="363" t="s">
        <v>309</v>
      </c>
      <c r="B34" s="358"/>
      <c r="C34" s="365">
        <v>362019</v>
      </c>
      <c r="D34" s="358"/>
      <c r="E34" s="365">
        <v>354905</v>
      </c>
      <c r="F34" s="380">
        <v>-7114</v>
      </c>
      <c r="G34" s="377"/>
      <c r="H34" s="358"/>
      <c r="I34" s="358"/>
      <c r="J34" s="382">
        <v>0</v>
      </c>
      <c r="K34" s="363" t="s">
        <v>48</v>
      </c>
      <c r="L34" s="378">
        <v>190475</v>
      </c>
      <c r="M34" s="378"/>
      <c r="N34" s="378">
        <v>188397</v>
      </c>
      <c r="O34" s="381">
        <v>2078</v>
      </c>
      <c r="P34" s="378">
        <v>190475</v>
      </c>
      <c r="Q34" s="378"/>
      <c r="R34" s="378">
        <v>188397</v>
      </c>
      <c r="S34" s="381">
        <v>2078</v>
      </c>
      <c r="T34" s="356"/>
      <c r="U34" s="356"/>
      <c r="V34" s="356"/>
      <c r="W34" s="356"/>
    </row>
    <row r="35" spans="1:23">
      <c r="A35" s="363" t="s">
        <v>310</v>
      </c>
      <c r="B35" s="358"/>
      <c r="C35" s="365">
        <v>74957</v>
      </c>
      <c r="D35" s="358"/>
      <c r="E35" s="365">
        <v>74959</v>
      </c>
      <c r="F35" s="380">
        <v>2</v>
      </c>
      <c r="G35" s="389">
        <v>263798</v>
      </c>
      <c r="H35" s="358"/>
      <c r="I35" s="377">
        <v>266280</v>
      </c>
      <c r="J35" s="382">
        <v>2482</v>
      </c>
      <c r="K35" s="363" t="s">
        <v>49</v>
      </c>
      <c r="L35" s="378">
        <v>147022</v>
      </c>
      <c r="M35" s="378"/>
      <c r="N35" s="378">
        <v>154128</v>
      </c>
      <c r="O35" s="381">
        <v>-7106</v>
      </c>
      <c r="P35" s="378">
        <v>147022</v>
      </c>
      <c r="Q35" s="378"/>
      <c r="R35" s="378">
        <v>154128</v>
      </c>
      <c r="S35" s="381">
        <v>-7106</v>
      </c>
      <c r="T35" s="356"/>
      <c r="U35" s="356"/>
      <c r="V35" s="356"/>
      <c r="W35" s="356"/>
    </row>
    <row r="36" spans="1:23" ht="15" thickBot="1">
      <c r="A36" s="363" t="s">
        <v>311</v>
      </c>
      <c r="B36" s="358"/>
      <c r="C36" s="368"/>
      <c r="D36" s="358"/>
      <c r="E36" s="372"/>
      <c r="F36" s="380">
        <v>0</v>
      </c>
      <c r="G36" s="390">
        <v>41765</v>
      </c>
      <c r="H36" s="358"/>
      <c r="I36" s="370">
        <v>43490</v>
      </c>
      <c r="J36" s="382">
        <v>1725</v>
      </c>
      <c r="K36" s="363" t="s">
        <v>50</v>
      </c>
      <c r="L36" s="378">
        <v>-16234</v>
      </c>
      <c r="M36" s="378"/>
      <c r="N36" s="378">
        <v>-16234</v>
      </c>
      <c r="O36" s="381">
        <v>0</v>
      </c>
      <c r="P36" s="378">
        <v>-16234</v>
      </c>
      <c r="Q36" s="378"/>
      <c r="R36" s="378">
        <v>-16234</v>
      </c>
      <c r="S36" s="381">
        <v>0</v>
      </c>
      <c r="T36" s="356"/>
      <c r="U36" s="356"/>
      <c r="V36" s="356"/>
      <c r="W36" s="356"/>
    </row>
    <row r="37" spans="1:23" ht="15" thickBot="1">
      <c r="A37" s="358"/>
      <c r="B37" s="358"/>
      <c r="C37" s="366"/>
      <c r="D37" s="358"/>
      <c r="E37" s="358"/>
      <c r="F37" s="380">
        <v>0</v>
      </c>
      <c r="G37" s="366"/>
      <c r="H37" s="358"/>
      <c r="I37" s="366"/>
      <c r="J37" s="382">
        <v>0</v>
      </c>
      <c r="K37" s="363" t="s">
        <v>402</v>
      </c>
      <c r="L37" s="379">
        <v>4885</v>
      </c>
      <c r="M37" s="378"/>
      <c r="N37" s="379"/>
      <c r="O37" s="381">
        <v>4885</v>
      </c>
      <c r="P37" s="379">
        <v>4885</v>
      </c>
      <c r="Q37" s="378"/>
      <c r="R37" s="379"/>
      <c r="S37" s="381">
        <v>4885</v>
      </c>
      <c r="T37" s="356"/>
      <c r="U37" s="356"/>
      <c r="V37" s="356"/>
      <c r="W37" s="356"/>
    </row>
    <row r="38" spans="1:23">
      <c r="A38" s="358"/>
      <c r="B38" s="358"/>
      <c r="C38" s="366"/>
      <c r="D38" s="358"/>
      <c r="E38" s="358"/>
      <c r="F38" s="380">
        <v>0</v>
      </c>
      <c r="G38" s="366"/>
      <c r="H38" s="358"/>
      <c r="I38" s="366"/>
      <c r="J38" s="382">
        <v>0</v>
      </c>
      <c r="K38" s="358"/>
      <c r="L38" s="366"/>
      <c r="M38" s="363"/>
      <c r="N38" s="366"/>
      <c r="O38" s="381">
        <v>0</v>
      </c>
      <c r="P38" s="366"/>
      <c r="Q38" s="361"/>
      <c r="R38" s="366"/>
      <c r="S38" s="381">
        <v>0</v>
      </c>
      <c r="T38" s="356"/>
      <c r="U38" s="356"/>
      <c r="V38" s="356"/>
      <c r="W38" s="356"/>
    </row>
    <row r="39" spans="1:23" ht="15" thickBot="1">
      <c r="A39" s="358"/>
      <c r="B39" s="358"/>
      <c r="C39" s="370">
        <v>436976</v>
      </c>
      <c r="D39" s="358"/>
      <c r="E39" s="370">
        <v>429864</v>
      </c>
      <c r="F39" s="380">
        <v>-7112</v>
      </c>
      <c r="G39" s="370">
        <v>353421</v>
      </c>
      <c r="H39" s="358"/>
      <c r="I39" s="370">
        <v>357620</v>
      </c>
      <c r="J39" s="382">
        <v>4199</v>
      </c>
      <c r="K39" s="358"/>
      <c r="L39" s="370">
        <v>444671</v>
      </c>
      <c r="M39" s="363"/>
      <c r="N39" s="370">
        <v>442421</v>
      </c>
      <c r="O39" s="381">
        <v>2250</v>
      </c>
      <c r="P39" s="370">
        <v>444671</v>
      </c>
      <c r="Q39" s="361"/>
      <c r="R39" s="370">
        <v>442421</v>
      </c>
      <c r="S39" s="381">
        <v>2250</v>
      </c>
      <c r="T39" s="356"/>
      <c r="U39" s="356"/>
      <c r="V39" s="356"/>
      <c r="W39" s="356"/>
    </row>
    <row r="40" spans="1:23">
      <c r="A40" s="358"/>
      <c r="B40" s="358"/>
      <c r="C40" s="366"/>
      <c r="D40" s="358"/>
      <c r="E40" s="358"/>
      <c r="F40" s="380">
        <v>0</v>
      </c>
      <c r="G40" s="366"/>
      <c r="H40" s="358"/>
      <c r="I40" s="366"/>
      <c r="J40" s="382">
        <v>0</v>
      </c>
      <c r="K40" s="358"/>
      <c r="L40" s="366"/>
      <c r="M40" s="363"/>
      <c r="N40" s="366"/>
      <c r="O40" s="381">
        <v>0</v>
      </c>
      <c r="P40" s="366"/>
      <c r="Q40" s="361"/>
      <c r="R40" s="366"/>
      <c r="S40" s="381">
        <v>0</v>
      </c>
      <c r="T40" s="356"/>
      <c r="U40" s="356"/>
      <c r="V40" s="356"/>
      <c r="W40" s="356"/>
    </row>
    <row r="41" spans="1:23" ht="15" thickBot="1">
      <c r="A41" s="363"/>
      <c r="B41" s="363"/>
      <c r="C41" s="366"/>
      <c r="D41" s="363"/>
      <c r="E41" s="367"/>
      <c r="F41" s="380">
        <v>0</v>
      </c>
      <c r="G41" s="366"/>
      <c r="H41" s="363"/>
      <c r="I41" s="367"/>
      <c r="J41" s="382">
        <v>0</v>
      </c>
      <c r="K41" s="363" t="s">
        <v>55</v>
      </c>
      <c r="L41" s="368"/>
      <c r="M41" s="363"/>
      <c r="N41" s="369"/>
      <c r="O41" s="381">
        <v>0</v>
      </c>
      <c r="P41" s="370">
        <v>3644</v>
      </c>
      <c r="Q41" s="364"/>
      <c r="R41" s="370">
        <v>3588</v>
      </c>
      <c r="S41" s="381">
        <v>56</v>
      </c>
      <c r="T41" s="356"/>
      <c r="U41" s="356"/>
      <c r="V41" s="356"/>
      <c r="W41" s="356"/>
    </row>
    <row r="42" spans="1:23">
      <c r="A42" s="363"/>
      <c r="B42" s="363"/>
      <c r="C42" s="366"/>
      <c r="D42" s="363"/>
      <c r="E42" s="367"/>
      <c r="F42" s="380">
        <v>0</v>
      </c>
      <c r="G42" s="366"/>
      <c r="H42" s="363"/>
      <c r="I42" s="367"/>
      <c r="J42" s="382">
        <v>0</v>
      </c>
      <c r="K42" s="363"/>
      <c r="L42" s="366"/>
      <c r="M42" s="363"/>
      <c r="N42" s="367"/>
      <c r="O42" s="381">
        <v>0</v>
      </c>
      <c r="P42" s="366"/>
      <c r="Q42" s="364"/>
      <c r="R42" s="367"/>
      <c r="S42" s="381">
        <v>0</v>
      </c>
      <c r="T42" s="356"/>
      <c r="U42" s="356"/>
      <c r="V42" s="356"/>
      <c r="W42" s="356"/>
    </row>
    <row r="43" spans="1:23" ht="15" thickBot="1">
      <c r="A43" s="363"/>
      <c r="B43" s="363"/>
      <c r="C43" s="368"/>
      <c r="D43" s="363"/>
      <c r="E43" s="369"/>
      <c r="F43" s="380">
        <v>0</v>
      </c>
      <c r="G43" s="368"/>
      <c r="H43" s="363"/>
      <c r="I43" s="369"/>
      <c r="J43" s="382">
        <v>0</v>
      </c>
      <c r="K43" s="363" t="s">
        <v>51</v>
      </c>
      <c r="L43" s="370">
        <v>444671</v>
      </c>
      <c r="M43" s="363"/>
      <c r="N43" s="370">
        <v>442421</v>
      </c>
      <c r="O43" s="381">
        <v>2250</v>
      </c>
      <c r="P43" s="370">
        <v>448315</v>
      </c>
      <c r="Q43" s="364"/>
      <c r="R43" s="370">
        <v>446009</v>
      </c>
      <c r="S43" s="381">
        <v>2306</v>
      </c>
      <c r="T43" s="356"/>
      <c r="U43" s="356"/>
      <c r="V43" s="356"/>
      <c r="W43" s="356"/>
    </row>
    <row r="44" spans="1:23">
      <c r="A44" s="363"/>
      <c r="B44" s="363"/>
      <c r="C44" s="366"/>
      <c r="D44" s="363"/>
      <c r="E44" s="367"/>
      <c r="F44" s="380">
        <v>0</v>
      </c>
      <c r="G44" s="366"/>
      <c r="H44" s="363"/>
      <c r="I44" s="367"/>
      <c r="J44" s="382">
        <v>0</v>
      </c>
      <c r="K44" s="363"/>
      <c r="L44" s="366"/>
      <c r="M44" s="363"/>
      <c r="N44" s="367"/>
      <c r="O44" s="381">
        <v>0</v>
      </c>
      <c r="P44" s="366"/>
      <c r="Q44" s="364"/>
      <c r="R44" s="367"/>
      <c r="S44" s="381">
        <v>0</v>
      </c>
      <c r="T44" s="356"/>
      <c r="U44" s="356"/>
      <c r="V44" s="356"/>
      <c r="W44" s="356"/>
    </row>
    <row r="45" spans="1:23" ht="15" thickBot="1">
      <c r="A45" s="363" t="s">
        <v>38</v>
      </c>
      <c r="B45" s="358"/>
      <c r="C45" s="373">
        <v>444746</v>
      </c>
      <c r="D45" s="358"/>
      <c r="E45" s="373">
        <v>447823</v>
      </c>
      <c r="F45" s="380">
        <v>3077</v>
      </c>
      <c r="G45" s="373">
        <v>789913</v>
      </c>
      <c r="H45" s="358"/>
      <c r="I45" s="373">
        <v>838610</v>
      </c>
      <c r="J45" s="382">
        <v>48697</v>
      </c>
      <c r="K45" s="363" t="s">
        <v>312</v>
      </c>
      <c r="L45" s="373">
        <v>444746</v>
      </c>
      <c r="M45" s="363"/>
      <c r="N45" s="373">
        <v>447823</v>
      </c>
      <c r="O45" s="381">
        <v>-3077</v>
      </c>
      <c r="P45" s="373">
        <v>789913</v>
      </c>
      <c r="Q45" s="361"/>
      <c r="R45" s="373">
        <v>838610</v>
      </c>
      <c r="S45" s="381">
        <v>-48697</v>
      </c>
      <c r="T45" s="356"/>
      <c r="U45" s="356"/>
      <c r="V45" s="356"/>
      <c r="W45" s="356"/>
    </row>
    <row r="46" spans="1:23" ht="15" thickTop="1">
      <c r="A46" s="374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83">
        <v>0</v>
      </c>
      <c r="M46" s="357"/>
      <c r="N46" s="383">
        <v>0</v>
      </c>
      <c r="O46" s="357"/>
      <c r="P46" s="383">
        <v>0</v>
      </c>
      <c r="Q46" s="357"/>
      <c r="R46" s="383">
        <v>0</v>
      </c>
      <c r="S46" s="357"/>
      <c r="T46" s="356"/>
      <c r="U46" s="356"/>
      <c r="V46" s="356"/>
      <c r="W46" s="356"/>
    </row>
    <row r="47" spans="1:23">
      <c r="A47" s="374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6"/>
      <c r="U47" s="356"/>
      <c r="V47" s="356"/>
      <c r="W47" s="356"/>
    </row>
    <row r="48" spans="1:23">
      <c r="A48" s="374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6"/>
      <c r="U48" s="356"/>
      <c r="V48" s="356"/>
      <c r="W48" s="356"/>
    </row>
    <row r="49" spans="1:23">
      <c r="A49" s="375" t="s">
        <v>313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</row>
    <row r="50" spans="1:23">
      <c r="A50" s="375" t="s">
        <v>314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</row>
  </sheetData>
  <mergeCells count="19">
    <mergeCell ref="O3:O4"/>
    <mergeCell ref="Q3:Q4"/>
    <mergeCell ref="R3:R4"/>
    <mergeCell ref="S3:S4"/>
    <mergeCell ref="P1:R1"/>
    <mergeCell ref="A3:A4"/>
    <mergeCell ref="B3:B4"/>
    <mergeCell ref="D3:D4"/>
    <mergeCell ref="E3:E4"/>
    <mergeCell ref="F3:F4"/>
    <mergeCell ref="C1:E1"/>
    <mergeCell ref="G1:I1"/>
    <mergeCell ref="L1:N1"/>
    <mergeCell ref="N3:N4"/>
    <mergeCell ref="H3:H4"/>
    <mergeCell ref="I3:I4"/>
    <mergeCell ref="J3:J4"/>
    <mergeCell ref="K3:K4"/>
    <mergeCell ref="M3:M4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4.4"/>
  <cols>
    <col min="1" max="1" width="49.5546875" bestFit="1" customWidth="1"/>
    <col min="3" max="3" width="2.6640625" customWidth="1"/>
    <col min="5" max="5" width="2.88671875" customWidth="1"/>
    <col min="6" max="6" width="9.6640625" bestFit="1" customWidth="1"/>
    <col min="7" max="7" width="2.5546875" customWidth="1"/>
    <col min="9" max="10" width="9.109375" style="115"/>
    <col min="14" max="14" width="14.33203125" bestFit="1" customWidth="1"/>
    <col min="16" max="16" width="10.6640625" bestFit="1" customWidth="1"/>
  </cols>
  <sheetData>
    <row r="1" spans="1:10" ht="15" thickBot="1">
      <c r="A1" s="275"/>
      <c r="B1" s="491" t="s">
        <v>264</v>
      </c>
      <c r="C1" s="491"/>
      <c r="D1" s="491"/>
      <c r="E1" s="62"/>
      <c r="F1" s="491" t="s">
        <v>265</v>
      </c>
      <c r="G1" s="491"/>
      <c r="H1" s="491"/>
    </row>
    <row r="2" spans="1:10">
      <c r="A2" s="275"/>
      <c r="B2" s="62"/>
      <c r="C2" s="276"/>
      <c r="D2" s="277"/>
      <c r="E2" s="62"/>
      <c r="F2" s="62"/>
      <c r="G2" s="276"/>
      <c r="H2" s="277"/>
    </row>
    <row r="3" spans="1:10" ht="15" thickBot="1">
      <c r="A3" s="275"/>
      <c r="B3" s="278"/>
      <c r="C3" s="62"/>
      <c r="D3" s="278">
        <v>2013</v>
      </c>
      <c r="E3" s="62"/>
      <c r="F3" s="278"/>
      <c r="G3" s="62"/>
      <c r="H3" s="278">
        <v>2013</v>
      </c>
      <c r="I3" s="279">
        <v>2012</v>
      </c>
      <c r="J3" s="279">
        <v>2013</v>
      </c>
    </row>
    <row r="4" spans="1:10">
      <c r="A4" s="275"/>
      <c r="B4" s="62"/>
      <c r="C4" s="62"/>
      <c r="D4" s="62"/>
      <c r="E4" s="62"/>
      <c r="F4" s="62"/>
      <c r="G4" s="62"/>
      <c r="H4" s="62"/>
    </row>
    <row r="5" spans="1:10">
      <c r="A5" s="280" t="s">
        <v>266</v>
      </c>
      <c r="B5" s="281"/>
      <c r="C5" s="281"/>
      <c r="D5" s="281"/>
      <c r="E5" s="281"/>
      <c r="F5" s="282">
        <v>67326</v>
      </c>
      <c r="G5" s="281"/>
      <c r="H5" s="283">
        <v>59182</v>
      </c>
    </row>
    <row r="6" spans="1:10" ht="15" thickBot="1">
      <c r="A6" s="280" t="s">
        <v>267</v>
      </c>
      <c r="B6" s="284"/>
      <c r="C6" s="281"/>
      <c r="D6" s="284"/>
      <c r="E6" s="281"/>
      <c r="F6" s="285">
        <v>-30550</v>
      </c>
      <c r="G6" s="286"/>
      <c r="H6" s="285">
        <v>-27197</v>
      </c>
      <c r="I6" s="115">
        <f>H6/H5</f>
        <v>-0.45954851137170083</v>
      </c>
      <c r="J6" s="115">
        <f>F6/F5</f>
        <v>-0.45376229094257792</v>
      </c>
    </row>
    <row r="7" spans="1:10">
      <c r="A7" s="275"/>
      <c r="B7" s="281"/>
      <c r="C7" s="281"/>
      <c r="D7" s="281"/>
      <c r="E7" s="281"/>
      <c r="F7" s="282"/>
      <c r="G7" s="281"/>
      <c r="H7" s="281"/>
    </row>
    <row r="8" spans="1:10">
      <c r="A8" s="287" t="s">
        <v>257</v>
      </c>
      <c r="B8" s="281"/>
      <c r="C8" s="281"/>
      <c r="D8" s="281"/>
      <c r="E8" s="281"/>
      <c r="F8" s="282">
        <f>SUM(F5:F7)</f>
        <v>36776</v>
      </c>
      <c r="G8" s="281"/>
      <c r="H8" s="282">
        <f>SUM(H5:H7)</f>
        <v>31985</v>
      </c>
      <c r="I8" s="115">
        <f>H8/$H$5</f>
        <v>0.54045148862829917</v>
      </c>
      <c r="J8" s="115">
        <f>F8/$F$5</f>
        <v>0.54623770905742208</v>
      </c>
    </row>
    <row r="9" spans="1:10">
      <c r="A9" s="280" t="s">
        <v>268</v>
      </c>
      <c r="B9" s="286"/>
      <c r="C9" s="286"/>
      <c r="D9" s="286"/>
      <c r="E9" s="286"/>
      <c r="F9" s="286">
        <v>-24076</v>
      </c>
      <c r="G9" s="286"/>
      <c r="H9" s="286">
        <v>-23110</v>
      </c>
      <c r="I9" s="115">
        <f t="shared" ref="I9:I25" si="0">H9/$H$5</f>
        <v>-0.39049035179615421</v>
      </c>
      <c r="J9" s="115">
        <f t="shared" ref="J9:J25" si="1">F9/$F$5</f>
        <v>-0.35760330333006562</v>
      </c>
    </row>
    <row r="10" spans="1:10">
      <c r="A10" s="280" t="s">
        <v>269</v>
      </c>
      <c r="B10" s="286">
        <v>-235</v>
      </c>
      <c r="C10" s="286"/>
      <c r="D10" s="288">
        <v>-212</v>
      </c>
      <c r="E10" s="286"/>
      <c r="F10" s="286">
        <v>-8784</v>
      </c>
      <c r="G10" s="286"/>
      <c r="H10" s="286">
        <v>-9158</v>
      </c>
      <c r="I10" s="115">
        <f t="shared" si="0"/>
        <v>-0.15474299618127133</v>
      </c>
      <c r="J10" s="115">
        <f t="shared" si="1"/>
        <v>-0.13046965511095268</v>
      </c>
    </row>
    <row r="11" spans="1:10">
      <c r="A11" s="280" t="s">
        <v>270</v>
      </c>
      <c r="B11" s="286">
        <v>0</v>
      </c>
      <c r="C11" s="286"/>
      <c r="D11" s="288"/>
      <c r="E11" s="286"/>
      <c r="F11" s="286">
        <v>-5400</v>
      </c>
      <c r="G11" s="286"/>
      <c r="H11" s="286">
        <v>-5783</v>
      </c>
      <c r="I11" s="115">
        <f t="shared" si="0"/>
        <v>-9.7715521611300732E-2</v>
      </c>
      <c r="J11" s="115">
        <f t="shared" si="1"/>
        <v>-8.020675519115944E-2</v>
      </c>
    </row>
    <row r="12" spans="1:10" ht="15" thickBot="1">
      <c r="A12" s="280" t="s">
        <v>271</v>
      </c>
      <c r="B12" s="285">
        <v>-5189</v>
      </c>
      <c r="C12" s="289"/>
      <c r="D12" s="290">
        <v>-7607</v>
      </c>
      <c r="E12" s="281"/>
      <c r="F12" s="291"/>
      <c r="G12" s="281"/>
      <c r="H12" s="284"/>
      <c r="I12" s="115">
        <f t="shared" si="0"/>
        <v>0</v>
      </c>
      <c r="J12" s="115">
        <f t="shared" si="1"/>
        <v>0</v>
      </c>
    </row>
    <row r="13" spans="1:10">
      <c r="A13" s="275"/>
      <c r="B13" s="282"/>
      <c r="C13" s="289"/>
      <c r="D13" s="282"/>
      <c r="E13" s="281"/>
      <c r="F13" s="282"/>
      <c r="G13" s="281"/>
      <c r="H13" s="281"/>
      <c r="I13" s="115">
        <f t="shared" si="0"/>
        <v>0</v>
      </c>
      <c r="J13" s="115">
        <f t="shared" si="1"/>
        <v>0</v>
      </c>
    </row>
    <row r="14" spans="1:10">
      <c r="A14" s="287" t="s">
        <v>272</v>
      </c>
      <c r="B14" s="286">
        <f>SUM(B8:B12)</f>
        <v>-5424</v>
      </c>
      <c r="C14" s="286"/>
      <c r="D14" s="286">
        <f>SUM(D8:D12)</f>
        <v>-7819</v>
      </c>
      <c r="E14" s="286"/>
      <c r="F14" s="286">
        <f>SUM(F8:F12)</f>
        <v>-1484</v>
      </c>
      <c r="G14" s="286"/>
      <c r="H14" s="286">
        <f>SUM(H8:H12)</f>
        <v>-6066</v>
      </c>
      <c r="I14" s="115">
        <f t="shared" si="0"/>
        <v>-0.10249738096042715</v>
      </c>
      <c r="J14" s="115">
        <f t="shared" si="1"/>
        <v>-2.2042004574755667E-2</v>
      </c>
    </row>
    <row r="15" spans="1:10">
      <c r="A15" s="280" t="s">
        <v>258</v>
      </c>
      <c r="B15" s="286">
        <v>21</v>
      </c>
      <c r="C15" s="286"/>
      <c r="D15" s="292">
        <v>98</v>
      </c>
      <c r="E15" s="286"/>
      <c r="F15" s="286">
        <v>6370</v>
      </c>
      <c r="G15" s="286"/>
      <c r="H15" s="293">
        <v>3957</v>
      </c>
      <c r="I15" s="115">
        <f t="shared" si="0"/>
        <v>6.6861545740258863E-2</v>
      </c>
      <c r="J15" s="115">
        <f t="shared" si="1"/>
        <v>9.4614264919941779E-2</v>
      </c>
    </row>
    <row r="16" spans="1:10" ht="15" thickBot="1">
      <c r="A16" s="280" t="s">
        <v>259</v>
      </c>
      <c r="B16" s="285"/>
      <c r="C16" s="286"/>
      <c r="D16" s="285"/>
      <c r="E16" s="286"/>
      <c r="F16" s="285">
        <v>-8870</v>
      </c>
      <c r="G16" s="286"/>
      <c r="H16" s="285">
        <v>-2569</v>
      </c>
      <c r="I16" s="115">
        <f t="shared" si="0"/>
        <v>-4.3408468791186511E-2</v>
      </c>
      <c r="J16" s="115">
        <f t="shared" si="1"/>
        <v>-0.13174702195288596</v>
      </c>
    </row>
    <row r="17" spans="1:10">
      <c r="A17" s="275"/>
      <c r="B17" s="282"/>
      <c r="C17" s="289"/>
      <c r="D17" s="282"/>
      <c r="E17" s="281"/>
      <c r="F17" s="282"/>
      <c r="G17" s="281"/>
      <c r="H17" s="281"/>
      <c r="I17" s="115">
        <f t="shared" si="0"/>
        <v>0</v>
      </c>
      <c r="J17" s="115">
        <f t="shared" si="1"/>
        <v>0</v>
      </c>
    </row>
    <row r="18" spans="1:10" ht="15" thickBot="1">
      <c r="A18" s="287" t="s">
        <v>273</v>
      </c>
      <c r="B18" s="291">
        <f>SUM(B15:B16)</f>
        <v>21</v>
      </c>
      <c r="C18" s="289"/>
      <c r="D18" s="291">
        <f>SUM(D15:D16)</f>
        <v>98</v>
      </c>
      <c r="E18" s="281"/>
      <c r="F18" s="291">
        <f>SUM(F15:F16)</f>
        <v>-2500</v>
      </c>
      <c r="G18" s="281"/>
      <c r="H18" s="291">
        <f>SUM(H15:H16)</f>
        <v>1388</v>
      </c>
      <c r="I18" s="115">
        <f t="shared" si="0"/>
        <v>2.3453076949072352E-2</v>
      </c>
      <c r="J18" s="115">
        <f t="shared" si="1"/>
        <v>-3.7132757032944184E-2</v>
      </c>
    </row>
    <row r="19" spans="1:10">
      <c r="A19" s="275"/>
      <c r="B19" s="282"/>
      <c r="C19" s="289"/>
      <c r="D19" s="282"/>
      <c r="E19" s="281"/>
      <c r="F19" s="282"/>
      <c r="G19" s="281"/>
      <c r="H19" s="281"/>
      <c r="I19" s="115">
        <f t="shared" si="0"/>
        <v>0</v>
      </c>
      <c r="J19" s="115">
        <f t="shared" si="1"/>
        <v>0</v>
      </c>
    </row>
    <row r="20" spans="1:10">
      <c r="A20" s="287" t="s">
        <v>260</v>
      </c>
      <c r="B20" s="286">
        <f>B14+B18</f>
        <v>-5403</v>
      </c>
      <c r="C20" s="286"/>
      <c r="D20" s="286">
        <f>D14+D18</f>
        <v>-7721</v>
      </c>
      <c r="E20" s="286"/>
      <c r="F20" s="286">
        <f>F14+F18</f>
        <v>-3984</v>
      </c>
      <c r="G20" s="286"/>
      <c r="H20" s="286">
        <f>H14+H18</f>
        <v>-4678</v>
      </c>
      <c r="I20" s="115">
        <f t="shared" si="0"/>
        <v>-7.9044304011354802E-2</v>
      </c>
      <c r="J20" s="115">
        <f t="shared" si="1"/>
        <v>-5.9174761607699848E-2</v>
      </c>
    </row>
    <row r="21" spans="1:10">
      <c r="A21" s="280" t="s">
        <v>261</v>
      </c>
      <c r="B21" s="286"/>
      <c r="C21" s="286"/>
      <c r="D21" s="286"/>
      <c r="E21" s="286"/>
      <c r="F21" s="286"/>
      <c r="G21" s="286"/>
      <c r="H21" s="286"/>
      <c r="I21" s="115">
        <f t="shared" si="0"/>
        <v>0</v>
      </c>
      <c r="J21" s="115">
        <f t="shared" si="1"/>
        <v>0</v>
      </c>
    </row>
    <row r="22" spans="1:10">
      <c r="A22" s="280" t="s">
        <v>274</v>
      </c>
      <c r="B22" s="286"/>
      <c r="C22" s="286"/>
      <c r="D22" s="286"/>
      <c r="E22" s="286"/>
      <c r="F22" s="286">
        <v>-2049</v>
      </c>
      <c r="G22" s="286"/>
      <c r="H22" s="293">
        <v>-921</v>
      </c>
      <c r="I22" s="115">
        <f t="shared" si="0"/>
        <v>-1.5562164171538644E-2</v>
      </c>
      <c r="J22" s="115">
        <f t="shared" si="1"/>
        <v>-3.0434007664201051E-2</v>
      </c>
    </row>
    <row r="23" spans="1:10" ht="15" thickBot="1">
      <c r="A23" s="280" t="s">
        <v>275</v>
      </c>
      <c r="B23" s="285"/>
      <c r="C23" s="286"/>
      <c r="D23" s="285"/>
      <c r="E23" s="286"/>
      <c r="F23" s="285">
        <v>615</v>
      </c>
      <c r="G23" s="286"/>
      <c r="H23" s="285">
        <v>-2163</v>
      </c>
      <c r="I23" s="115">
        <f t="shared" si="0"/>
        <v>-3.6548274813287825E-2</v>
      </c>
      <c r="J23" s="115">
        <f t="shared" si="1"/>
        <v>9.1346582301042693E-3</v>
      </c>
    </row>
    <row r="24" spans="1:10">
      <c r="A24" s="275"/>
      <c r="B24" s="282"/>
      <c r="C24" s="289"/>
      <c r="D24" s="282"/>
      <c r="E24" s="281"/>
      <c r="F24" s="282"/>
      <c r="G24" s="281"/>
      <c r="H24" s="281"/>
      <c r="I24" s="115">
        <f t="shared" si="0"/>
        <v>0</v>
      </c>
      <c r="J24" s="115">
        <f t="shared" si="1"/>
        <v>0</v>
      </c>
    </row>
    <row r="25" spans="1:10" ht="15" thickBot="1">
      <c r="A25" s="287" t="s">
        <v>276</v>
      </c>
      <c r="B25" s="294">
        <f>SUM(B20:B24)</f>
        <v>-5403</v>
      </c>
      <c r="C25" s="289"/>
      <c r="D25" s="294">
        <f>SUM(D20:D24)</f>
        <v>-7721</v>
      </c>
      <c r="E25" s="281"/>
      <c r="F25" s="294">
        <f>SUM(F20:F24)</f>
        <v>-5418</v>
      </c>
      <c r="G25" s="281"/>
      <c r="H25" s="294">
        <f>SUM(H20:H24)</f>
        <v>-7762</v>
      </c>
      <c r="I25" s="115">
        <f t="shared" si="0"/>
        <v>-0.13115474299618127</v>
      </c>
      <c r="J25" s="115">
        <f t="shared" si="1"/>
        <v>-8.0474111041796637E-2</v>
      </c>
    </row>
    <row r="26" spans="1:10" ht="15" thickTop="1">
      <c r="A26" s="275"/>
      <c r="B26" s="282"/>
      <c r="C26" s="289"/>
      <c r="D26" s="282"/>
      <c r="E26" s="281"/>
      <c r="F26" s="282"/>
      <c r="G26" s="281"/>
      <c r="H26" s="281"/>
    </row>
    <row r="27" spans="1:10">
      <c r="A27" s="275"/>
      <c r="B27" s="282"/>
      <c r="C27" s="289"/>
      <c r="D27" s="282"/>
      <c r="E27" s="281"/>
      <c r="F27" s="281"/>
      <c r="G27" s="281"/>
      <c r="H27" s="281"/>
    </row>
    <row r="28" spans="1:10">
      <c r="A28" s="287" t="s">
        <v>262</v>
      </c>
      <c r="B28" s="496"/>
      <c r="C28" s="497"/>
      <c r="D28" s="496"/>
      <c r="E28" s="493"/>
      <c r="F28" s="286"/>
      <c r="G28" s="286"/>
      <c r="H28" s="286"/>
    </row>
    <row r="29" spans="1:10">
      <c r="A29" s="287"/>
      <c r="B29" s="496"/>
      <c r="C29" s="497"/>
      <c r="D29" s="496"/>
      <c r="E29" s="493"/>
      <c r="F29" s="286"/>
      <c r="G29" s="286"/>
      <c r="H29" s="286"/>
    </row>
    <row r="30" spans="1:10">
      <c r="A30" s="280" t="s">
        <v>263</v>
      </c>
      <c r="B30" s="496"/>
      <c r="C30" s="497"/>
      <c r="D30" s="496"/>
      <c r="E30" s="493"/>
      <c r="F30" s="286">
        <v>-5403</v>
      </c>
      <c r="G30" s="286"/>
      <c r="H30" s="283">
        <v>-7721</v>
      </c>
    </row>
    <row r="31" spans="1:10">
      <c r="A31" s="280" t="s">
        <v>70</v>
      </c>
      <c r="B31" s="295"/>
      <c r="C31" s="296"/>
      <c r="D31" s="295"/>
      <c r="E31" s="62"/>
      <c r="F31" s="286">
        <v>-15</v>
      </c>
      <c r="G31" s="286"/>
      <c r="H31" s="288">
        <v>-41</v>
      </c>
    </row>
    <row r="32" spans="1:10" ht="15" thickBot="1">
      <c r="A32" s="275"/>
      <c r="B32" s="295"/>
      <c r="C32" s="296"/>
      <c r="D32" s="295"/>
      <c r="E32" s="62"/>
      <c r="F32" s="297"/>
      <c r="G32" s="62"/>
      <c r="H32" s="297"/>
    </row>
    <row r="33" spans="1:16">
      <c r="A33" s="275"/>
      <c r="B33" s="295"/>
      <c r="C33" s="296"/>
      <c r="D33" s="295"/>
      <c r="E33" s="62"/>
      <c r="F33" s="62"/>
      <c r="G33" s="62"/>
      <c r="H33" s="62"/>
    </row>
    <row r="34" spans="1:16" ht="15" thickBot="1">
      <c r="A34" s="275"/>
      <c r="B34" s="295"/>
      <c r="C34" s="296"/>
      <c r="D34" s="295"/>
      <c r="E34" s="62"/>
      <c r="F34" s="298">
        <f>SUM(F28:F32)</f>
        <v>-5418</v>
      </c>
      <c r="G34" s="62"/>
      <c r="H34" s="298">
        <f>SUM(H28:H32)</f>
        <v>-7762</v>
      </c>
    </row>
    <row r="35" spans="1:16" ht="109.5" customHeight="1" thickTop="1">
      <c r="A35" s="276" t="s">
        <v>277</v>
      </c>
      <c r="B35" s="295"/>
      <c r="C35" s="296"/>
      <c r="D35" s="295"/>
      <c r="E35" s="62"/>
      <c r="F35" s="62"/>
      <c r="G35" s="62"/>
      <c r="H35" s="62"/>
    </row>
    <row r="36" spans="1:16" ht="48.75" customHeight="1">
      <c r="A36" s="276" t="s">
        <v>278</v>
      </c>
      <c r="B36" s="295"/>
      <c r="C36" s="296"/>
      <c r="D36" s="295"/>
      <c r="E36" s="62"/>
      <c r="F36" s="62"/>
      <c r="G36" s="62"/>
      <c r="H36" s="62"/>
    </row>
    <row r="37" spans="1:16">
      <c r="A37" s="62"/>
      <c r="B37" s="295"/>
      <c r="C37" s="296"/>
      <c r="D37" s="295"/>
      <c r="E37" s="62"/>
      <c r="F37" s="62"/>
      <c r="G37" s="62"/>
      <c r="H37" s="62"/>
      <c r="L37" t="s">
        <v>279</v>
      </c>
    </row>
    <row r="38" spans="1:16">
      <c r="A38" s="287" t="s">
        <v>280</v>
      </c>
      <c r="B38" s="295"/>
      <c r="C38" s="296"/>
      <c r="D38" s="295"/>
      <c r="E38" s="62"/>
      <c r="F38" s="62"/>
      <c r="G38" s="62"/>
      <c r="H38" s="62"/>
      <c r="L38" t="s">
        <v>281</v>
      </c>
      <c r="N38" s="274">
        <v>77473553.7675841</v>
      </c>
      <c r="O38" t="s">
        <v>282</v>
      </c>
      <c r="P38" s="299">
        <v>41639</v>
      </c>
    </row>
    <row r="39" spans="1:16" ht="15" thickBot="1">
      <c r="A39" s="280" t="s">
        <v>283</v>
      </c>
      <c r="B39" s="295"/>
      <c r="C39" s="296"/>
      <c r="D39" s="295"/>
      <c r="E39" s="62"/>
      <c r="F39" s="300">
        <f>F30/(N38/1000)</f>
        <v>-6.973992720417431E-2</v>
      </c>
      <c r="G39" s="62"/>
      <c r="H39" s="301">
        <v>-0.108</v>
      </c>
      <c r="L39" t="s">
        <v>284</v>
      </c>
      <c r="N39" s="274"/>
    </row>
    <row r="40" spans="1:16" ht="15" thickTop="1">
      <c r="A40" s="275"/>
      <c r="B40" s="62"/>
      <c r="C40" s="62"/>
      <c r="D40" s="62"/>
      <c r="E40" s="62"/>
      <c r="F40" s="302"/>
      <c r="G40" s="62"/>
      <c r="H40" s="62"/>
      <c r="L40" t="s">
        <v>285</v>
      </c>
      <c r="N40" s="274">
        <v>3050178.8136986303</v>
      </c>
    </row>
    <row r="41" spans="1:16">
      <c r="A41" s="287" t="s">
        <v>286</v>
      </c>
      <c r="B41" s="62"/>
      <c r="C41" s="62"/>
      <c r="D41" s="62"/>
      <c r="E41" s="62"/>
      <c r="F41" s="302"/>
      <c r="G41" s="62"/>
      <c r="H41" s="62"/>
    </row>
    <row r="42" spans="1:16" ht="15" thickBot="1">
      <c r="A42" s="280" t="s">
        <v>287</v>
      </c>
      <c r="B42" s="62"/>
      <c r="C42" s="62"/>
      <c r="D42" s="62"/>
      <c r="E42" s="62"/>
      <c r="F42" s="300">
        <f>F30/(N42/1000)</f>
        <v>-6.7098230879276147E-2</v>
      </c>
      <c r="G42" s="62"/>
      <c r="H42" s="301">
        <v>-9.6000000000000002E-2</v>
      </c>
      <c r="L42" t="s">
        <v>288</v>
      </c>
      <c r="N42" s="303">
        <f>SUM(N38:N40)</f>
        <v>80523732.581282735</v>
      </c>
    </row>
    <row r="43" spans="1:16" ht="15" thickTop="1">
      <c r="F43" s="304"/>
    </row>
    <row r="44" spans="1:16">
      <c r="F44" s="304"/>
      <c r="L44" t="s">
        <v>289</v>
      </c>
      <c r="N44" s="305">
        <f>G36/(N38/1000)</f>
        <v>0</v>
      </c>
    </row>
    <row r="45" spans="1:16">
      <c r="L45" t="s">
        <v>290</v>
      </c>
      <c r="N45" s="305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109375" defaultRowHeight="13.2"/>
  <cols>
    <col min="1" max="1" width="56.6640625" style="120" bestFit="1" customWidth="1"/>
    <col min="2" max="2" width="2.88671875" style="120" customWidth="1"/>
    <col min="3" max="3" width="10.88671875" style="120" bestFit="1" customWidth="1"/>
    <col min="4" max="4" width="7.5546875" style="120" bestFit="1" customWidth="1"/>
    <col min="5" max="5" width="9.33203125" style="120" bestFit="1" customWidth="1"/>
    <col min="6" max="6" width="9.88671875" style="120" bestFit="1" customWidth="1"/>
    <col min="7" max="7" width="7.33203125" style="120" bestFit="1" customWidth="1"/>
    <col min="8" max="8" width="9.33203125" style="120" bestFit="1" customWidth="1"/>
    <col min="9" max="9" width="10.33203125" style="120" bestFit="1" customWidth="1"/>
    <col min="10" max="10" width="15.88671875" style="120" customWidth="1"/>
    <col min="11" max="11" width="16.5546875" style="120" customWidth="1"/>
    <col min="12" max="12" width="14.5546875" style="120" customWidth="1"/>
    <col min="13" max="14" width="14.5546875" style="120" hidden="1" customWidth="1"/>
    <col min="15" max="15" width="9.109375" style="120" hidden="1" customWidth="1"/>
    <col min="16" max="16" width="15.44140625" style="120" hidden="1" customWidth="1"/>
    <col min="17" max="18" width="9.109375" style="120" hidden="1" customWidth="1"/>
    <col min="19" max="19" width="4.6640625" style="120" hidden="1" customWidth="1"/>
    <col min="20" max="20" width="41.33203125" style="120" hidden="1" customWidth="1"/>
    <col min="21" max="21" width="12.88671875" style="120" hidden="1" customWidth="1"/>
    <col min="22" max="22" width="26.33203125" style="120" hidden="1" customWidth="1"/>
    <col min="23" max="23" width="4.88671875" style="120" hidden="1" customWidth="1"/>
    <col min="24" max="25" width="11" style="120" hidden="1" customWidth="1"/>
    <col min="26" max="26" width="0" style="120" hidden="1" customWidth="1"/>
    <col min="27" max="27" width="43" style="120" customWidth="1"/>
    <col min="28" max="28" width="4" style="120" customWidth="1"/>
    <col min="29" max="29" width="10.109375" style="120" bestFit="1" customWidth="1"/>
    <col min="30" max="16384" width="9.109375" style="120"/>
  </cols>
  <sheetData>
    <row r="1" spans="1:18">
      <c r="A1" s="215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202">
        <v>41743.60204849537</v>
      </c>
      <c r="L1" s="179"/>
      <c r="M1" s="179"/>
      <c r="N1" s="179"/>
      <c r="O1" s="179"/>
      <c r="P1" s="179"/>
      <c r="Q1" s="179"/>
      <c r="R1" s="179"/>
    </row>
    <row r="2" spans="1:18">
      <c r="A2" s="215" t="s">
        <v>72</v>
      </c>
      <c r="B2" s="179"/>
      <c r="C2" s="198">
        <v>41729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>
      <c r="A3" s="179"/>
      <c r="B3" s="179"/>
      <c r="C3" s="179"/>
      <c r="D3" s="179"/>
      <c r="E3" s="187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>
      <c r="A4" s="179"/>
      <c r="B4" s="179"/>
      <c r="C4" s="267" t="s">
        <v>73</v>
      </c>
      <c r="D4" s="187" t="s">
        <v>74</v>
      </c>
      <c r="E4" s="221" t="s">
        <v>75</v>
      </c>
      <c r="F4" s="221" t="s">
        <v>76</v>
      </c>
      <c r="G4" s="192" t="s">
        <v>77</v>
      </c>
      <c r="H4" s="208" t="s">
        <v>78</v>
      </c>
      <c r="I4" s="179" t="s">
        <v>79</v>
      </c>
      <c r="J4" s="216" t="s">
        <v>80</v>
      </c>
      <c r="K4" s="194" t="s">
        <v>81</v>
      </c>
      <c r="L4" s="179"/>
      <c r="M4" s="179"/>
      <c r="N4" s="179"/>
      <c r="O4" s="179"/>
      <c r="P4" s="179"/>
      <c r="Q4" s="179"/>
      <c r="R4" s="179"/>
    </row>
    <row r="5" spans="1:18">
      <c r="A5" s="179" t="s">
        <v>82</v>
      </c>
      <c r="B5" s="179"/>
      <c r="C5" s="268">
        <v>41729</v>
      </c>
      <c r="D5" s="222">
        <v>41729</v>
      </c>
      <c r="E5" s="264">
        <v>41729</v>
      </c>
      <c r="F5" s="264">
        <v>41729</v>
      </c>
      <c r="G5" s="262">
        <v>41729</v>
      </c>
      <c r="H5" s="262">
        <v>41729</v>
      </c>
      <c r="I5" s="262">
        <v>41729</v>
      </c>
      <c r="J5" s="217" t="s">
        <v>83</v>
      </c>
      <c r="K5" s="195" t="s">
        <v>84</v>
      </c>
      <c r="L5" s="271" t="s">
        <v>85</v>
      </c>
      <c r="M5" s="196" t="s">
        <v>86</v>
      </c>
      <c r="N5" s="196" t="s">
        <v>73</v>
      </c>
      <c r="O5" s="196" t="s">
        <v>87</v>
      </c>
      <c r="P5" s="200" t="s">
        <v>75</v>
      </c>
      <c r="Q5" s="196" t="s">
        <v>88</v>
      </c>
      <c r="R5" s="203" t="s">
        <v>89</v>
      </c>
    </row>
    <row r="7" spans="1:18">
      <c r="A7" s="179"/>
      <c r="B7" s="179"/>
      <c r="C7" s="220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</row>
    <row r="8" spans="1:18">
      <c r="A8" s="179"/>
      <c r="B8" s="180"/>
      <c r="C8" s="180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</row>
    <row r="9" spans="1:18">
      <c r="A9" s="179" t="s">
        <v>90</v>
      </c>
      <c r="B9" s="180"/>
      <c r="C9" s="180">
        <v>47067</v>
      </c>
      <c r="D9" s="180">
        <v>6</v>
      </c>
      <c r="E9" s="180">
        <v>3228</v>
      </c>
      <c r="F9" s="180">
        <v>1623</v>
      </c>
      <c r="G9" s="180">
        <v>-2</v>
      </c>
      <c r="H9" s="180">
        <v>0</v>
      </c>
      <c r="I9" s="180">
        <v>51922</v>
      </c>
      <c r="J9" s="180"/>
      <c r="K9" s="189"/>
      <c r="L9" s="189">
        <v>51922</v>
      </c>
      <c r="M9" s="189"/>
      <c r="N9" s="189">
        <v>47067</v>
      </c>
      <c r="O9" s="189"/>
      <c r="P9" s="189">
        <v>3228</v>
      </c>
      <c r="Q9" s="189"/>
      <c r="R9" s="189">
        <v>1623</v>
      </c>
    </row>
    <row r="10" spans="1:18">
      <c r="A10" s="179" t="s">
        <v>91</v>
      </c>
      <c r="B10" s="180"/>
      <c r="C10" s="220">
        <v>2765</v>
      </c>
      <c r="D10" s="180">
        <v>6</v>
      </c>
      <c r="E10" s="180">
        <v>2436</v>
      </c>
      <c r="F10" s="180">
        <v>1623</v>
      </c>
      <c r="G10" s="180">
        <v>-2</v>
      </c>
      <c r="H10" s="180"/>
      <c r="I10" s="189">
        <v>6828</v>
      </c>
      <c r="J10" s="189"/>
      <c r="K10" s="179"/>
      <c r="L10" s="189">
        <v>6828</v>
      </c>
      <c r="M10" s="189"/>
      <c r="N10" s="189">
        <v>2765</v>
      </c>
      <c r="O10" s="189"/>
      <c r="P10" s="189">
        <v>2436</v>
      </c>
      <c r="Q10" s="189"/>
      <c r="R10" s="189">
        <v>1623</v>
      </c>
    </row>
    <row r="11" spans="1:18">
      <c r="A11" s="179" t="s">
        <v>92</v>
      </c>
      <c r="B11" s="180"/>
      <c r="C11" s="207">
        <v>44302</v>
      </c>
      <c r="D11" s="179"/>
      <c r="E11" s="180">
        <v>792</v>
      </c>
      <c r="F11" s="180"/>
      <c r="G11" s="180"/>
      <c r="H11" s="180"/>
      <c r="I11" s="189">
        <v>45094</v>
      </c>
      <c r="J11" s="189"/>
      <c r="K11" s="179"/>
      <c r="L11" s="189">
        <v>45094</v>
      </c>
      <c r="M11" s="189"/>
      <c r="N11" s="189">
        <v>44302</v>
      </c>
      <c r="O11" s="189"/>
      <c r="P11" s="189">
        <v>792</v>
      </c>
      <c r="Q11" s="189"/>
      <c r="R11" s="189">
        <v>0</v>
      </c>
    </row>
    <row r="12" spans="1:18">
      <c r="A12" s="186" t="s">
        <v>93</v>
      </c>
      <c r="B12" s="180"/>
      <c r="C12" s="180"/>
      <c r="D12" s="179"/>
      <c r="E12" s="180"/>
      <c r="F12" s="180"/>
      <c r="G12" s="180"/>
      <c r="H12" s="180"/>
      <c r="I12" s="189">
        <v>0</v>
      </c>
      <c r="J12" s="189"/>
      <c r="K12" s="179"/>
      <c r="L12" s="189">
        <v>0</v>
      </c>
      <c r="M12" s="189"/>
      <c r="N12" s="189">
        <v>0</v>
      </c>
      <c r="O12" s="189"/>
      <c r="P12" s="189">
        <v>0</v>
      </c>
      <c r="Q12" s="189"/>
      <c r="R12" s="189">
        <v>0</v>
      </c>
    </row>
    <row r="13" spans="1:18">
      <c r="A13" s="179" t="s">
        <v>94</v>
      </c>
      <c r="B13" s="180"/>
      <c r="C13" s="259">
        <v>196506</v>
      </c>
      <c r="D13" s="179"/>
      <c r="E13" s="180">
        <v>2697</v>
      </c>
      <c r="F13" s="179"/>
      <c r="G13" s="180">
        <v>239</v>
      </c>
      <c r="H13" s="180"/>
      <c r="I13" s="189">
        <v>199442</v>
      </c>
      <c r="J13" s="189"/>
      <c r="K13" s="180">
        <v>6013</v>
      </c>
      <c r="L13" s="189">
        <v>193429</v>
      </c>
      <c r="M13" s="189"/>
      <c r="N13" s="189">
        <v>196506</v>
      </c>
      <c r="O13" s="189"/>
      <c r="P13" s="189">
        <v>2697</v>
      </c>
      <c r="Q13" s="189"/>
      <c r="R13" s="189">
        <v>0</v>
      </c>
    </row>
    <row r="14" spans="1:18">
      <c r="A14" s="179" t="s">
        <v>95</v>
      </c>
      <c r="B14" s="180"/>
      <c r="C14" s="259">
        <v>-3365</v>
      </c>
      <c r="D14" s="179"/>
      <c r="E14" s="180"/>
      <c r="F14" s="179"/>
      <c r="G14" s="179"/>
      <c r="H14" s="180"/>
      <c r="I14" s="189">
        <v>-3365</v>
      </c>
      <c r="J14" s="189"/>
      <c r="K14" s="180"/>
      <c r="L14" s="189">
        <v>-3365</v>
      </c>
      <c r="M14" s="189"/>
      <c r="N14" s="189">
        <v>-3365</v>
      </c>
      <c r="O14" s="189"/>
      <c r="P14" s="189">
        <v>0</v>
      </c>
      <c r="Q14" s="189"/>
      <c r="R14" s="189">
        <v>0</v>
      </c>
    </row>
    <row r="15" spans="1:18">
      <c r="A15" s="179" t="s">
        <v>96</v>
      </c>
      <c r="B15" s="180"/>
      <c r="C15" s="273">
        <v>181336</v>
      </c>
      <c r="D15" s="179"/>
      <c r="E15" s="180">
        <v>4930</v>
      </c>
      <c r="F15" s="179"/>
      <c r="G15" s="179"/>
      <c r="H15" s="180"/>
      <c r="I15" s="189">
        <v>186266</v>
      </c>
      <c r="J15" s="204">
        <v>0</v>
      </c>
      <c r="K15" s="207">
        <v>2470</v>
      </c>
      <c r="L15" s="189">
        <v>183796</v>
      </c>
      <c r="M15" s="189"/>
      <c r="N15" s="189">
        <v>181336</v>
      </c>
      <c r="O15" s="189"/>
      <c r="P15" s="189">
        <v>4930</v>
      </c>
      <c r="Q15" s="189"/>
      <c r="R15" s="189">
        <v>0</v>
      </c>
    </row>
    <row r="16" spans="1:18">
      <c r="A16" s="179" t="s">
        <v>97</v>
      </c>
      <c r="B16" s="180"/>
      <c r="C16" s="207">
        <v>12573</v>
      </c>
      <c r="D16" s="179"/>
      <c r="E16" s="180">
        <v>469</v>
      </c>
      <c r="F16" s="180">
        <v>1073</v>
      </c>
      <c r="G16" s="180">
        <v>9</v>
      </c>
      <c r="H16" s="180"/>
      <c r="I16" s="189">
        <v>14124</v>
      </c>
      <c r="J16" s="189"/>
      <c r="K16" s="180"/>
      <c r="L16" s="189">
        <v>14124</v>
      </c>
      <c r="M16" s="189"/>
      <c r="N16" s="189">
        <v>12573</v>
      </c>
      <c r="O16" s="189"/>
      <c r="P16" s="189">
        <v>469</v>
      </c>
      <c r="Q16" s="189"/>
      <c r="R16" s="189">
        <v>1073</v>
      </c>
    </row>
    <row r="17" spans="1:18">
      <c r="A17" s="186" t="s">
        <v>98</v>
      </c>
      <c r="B17" s="180"/>
      <c r="C17" s="207"/>
      <c r="D17" s="179"/>
      <c r="E17" s="180"/>
      <c r="F17" s="179"/>
      <c r="G17" s="180"/>
      <c r="H17" s="180"/>
      <c r="I17" s="189">
        <v>0</v>
      </c>
      <c r="J17" s="189"/>
      <c r="K17" s="180"/>
      <c r="L17" s="189">
        <v>0</v>
      </c>
      <c r="M17" s="189"/>
      <c r="N17" s="189">
        <v>0</v>
      </c>
      <c r="O17" s="189"/>
      <c r="P17" s="189">
        <v>0</v>
      </c>
      <c r="Q17" s="189"/>
      <c r="R17" s="189">
        <v>0</v>
      </c>
    </row>
    <row r="18" spans="1:18">
      <c r="A18" s="179" t="s">
        <v>99</v>
      </c>
      <c r="B18" s="180"/>
      <c r="C18" s="205">
        <v>4454</v>
      </c>
      <c r="D18" s="179"/>
      <c r="E18" s="180"/>
      <c r="F18" s="179"/>
      <c r="G18" s="180"/>
      <c r="H18" s="180"/>
      <c r="I18" s="189">
        <v>4454</v>
      </c>
      <c r="J18" s="189"/>
      <c r="K18" s="180"/>
      <c r="L18" s="189">
        <v>4454</v>
      </c>
      <c r="M18" s="189"/>
      <c r="N18" s="189">
        <v>4454</v>
      </c>
      <c r="O18" s="189"/>
      <c r="P18" s="189">
        <v>0</v>
      </c>
      <c r="Q18" s="189"/>
      <c r="R18" s="189">
        <v>0</v>
      </c>
    </row>
    <row r="19" spans="1:18">
      <c r="A19" s="179" t="s">
        <v>100</v>
      </c>
      <c r="B19" s="180"/>
      <c r="C19" s="207">
        <v>31914</v>
      </c>
      <c r="D19" s="179"/>
      <c r="E19" s="180">
        <v>618</v>
      </c>
      <c r="F19" s="204">
        <v>2128</v>
      </c>
      <c r="G19" s="180"/>
      <c r="H19" s="180"/>
      <c r="I19" s="189">
        <v>34660</v>
      </c>
      <c r="J19" s="189"/>
      <c r="K19" s="180">
        <v>10979</v>
      </c>
      <c r="L19" s="189">
        <v>23681</v>
      </c>
      <c r="M19" s="189"/>
      <c r="N19" s="189">
        <v>31914</v>
      </c>
      <c r="O19" s="189"/>
      <c r="P19" s="189">
        <v>618</v>
      </c>
      <c r="Q19" s="189"/>
      <c r="R19" s="189">
        <v>2128</v>
      </c>
    </row>
    <row r="20" spans="1:18">
      <c r="A20" s="186" t="s">
        <v>101</v>
      </c>
      <c r="B20" s="180"/>
      <c r="C20" s="209"/>
      <c r="D20" s="191"/>
      <c r="E20" s="181"/>
      <c r="F20" s="209">
        <v>14470</v>
      </c>
      <c r="G20" s="181"/>
      <c r="H20" s="181"/>
      <c r="I20" s="190">
        <v>14470</v>
      </c>
      <c r="J20" s="190"/>
      <c r="K20" s="209">
        <v>14470</v>
      </c>
      <c r="L20" s="190">
        <v>0</v>
      </c>
      <c r="M20" s="191"/>
      <c r="N20" s="190">
        <v>0</v>
      </c>
      <c r="O20" s="181"/>
      <c r="P20" s="190">
        <v>0</v>
      </c>
      <c r="Q20" s="181"/>
      <c r="R20" s="190">
        <v>14470</v>
      </c>
    </row>
    <row r="21" spans="1:18">
      <c r="A21" s="179" t="s">
        <v>102</v>
      </c>
      <c r="B21" s="180"/>
      <c r="C21" s="207">
        <v>470485</v>
      </c>
      <c r="D21" s="180">
        <v>6</v>
      </c>
      <c r="E21" s="180">
        <v>11942</v>
      </c>
      <c r="F21" s="180">
        <v>19294</v>
      </c>
      <c r="G21" s="180">
        <v>246</v>
      </c>
      <c r="H21" s="180">
        <v>0</v>
      </c>
      <c r="I21" s="180">
        <v>501973</v>
      </c>
      <c r="J21" s="180">
        <v>0</v>
      </c>
      <c r="K21" s="180">
        <v>33932</v>
      </c>
      <c r="L21" s="180">
        <v>468041</v>
      </c>
      <c r="M21" s="180">
        <v>0</v>
      </c>
      <c r="N21" s="180">
        <v>470485</v>
      </c>
      <c r="O21" s="180">
        <v>0</v>
      </c>
      <c r="P21" s="180">
        <v>11942</v>
      </c>
      <c r="Q21" s="180">
        <v>0</v>
      </c>
      <c r="R21" s="180">
        <v>19294</v>
      </c>
    </row>
    <row r="22" spans="1:18">
      <c r="A22" s="179"/>
      <c r="B22" s="180"/>
      <c r="C22" s="207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1:18">
      <c r="A23" s="179" t="s">
        <v>103</v>
      </c>
      <c r="B23" s="180"/>
      <c r="C23" s="207">
        <v>8625</v>
      </c>
      <c r="D23" s="179"/>
      <c r="E23" s="180"/>
      <c r="F23" s="179"/>
      <c r="G23" s="180"/>
      <c r="H23" s="180"/>
      <c r="I23" s="189">
        <v>8625</v>
      </c>
      <c r="J23" s="189"/>
      <c r="K23" s="180"/>
      <c r="L23" s="189">
        <v>8625</v>
      </c>
      <c r="M23" s="179"/>
      <c r="N23" s="189">
        <v>8625</v>
      </c>
      <c r="O23" s="179"/>
      <c r="P23" s="189">
        <v>0</v>
      </c>
      <c r="Q23" s="179"/>
      <c r="R23" s="189">
        <v>0</v>
      </c>
    </row>
    <row r="24" spans="1:18">
      <c r="A24" s="186" t="s">
        <v>104</v>
      </c>
      <c r="B24" s="180"/>
      <c r="C24" s="207">
        <v>4570</v>
      </c>
      <c r="D24" s="179"/>
      <c r="E24" s="180"/>
      <c r="F24" s="180"/>
      <c r="G24" s="180"/>
      <c r="H24" s="180"/>
      <c r="I24" s="189">
        <v>4570</v>
      </c>
      <c r="J24" s="189"/>
      <c r="K24" s="180"/>
      <c r="L24" s="189">
        <v>4570</v>
      </c>
      <c r="M24" s="179"/>
      <c r="N24" s="189">
        <v>4570</v>
      </c>
      <c r="O24" s="179"/>
      <c r="P24" s="189">
        <v>0</v>
      </c>
      <c r="Q24" s="179"/>
      <c r="R24" s="189">
        <v>0</v>
      </c>
    </row>
    <row r="25" spans="1:18">
      <c r="A25" s="179" t="s">
        <v>105</v>
      </c>
      <c r="B25" s="179"/>
      <c r="C25" s="207">
        <v>24707</v>
      </c>
      <c r="D25" s="186"/>
      <c r="E25" s="180"/>
      <c r="F25" s="179"/>
      <c r="G25" s="180"/>
      <c r="H25" s="180"/>
      <c r="I25" s="189">
        <v>24707</v>
      </c>
      <c r="J25" s="189"/>
      <c r="K25" s="179"/>
      <c r="L25" s="189">
        <v>24707</v>
      </c>
      <c r="M25" s="189"/>
      <c r="N25" s="189">
        <v>24707</v>
      </c>
      <c r="O25" s="189"/>
      <c r="P25" s="189">
        <v>0</v>
      </c>
      <c r="Q25" s="189"/>
      <c r="R25" s="189">
        <v>0</v>
      </c>
    </row>
    <row r="26" spans="1:18">
      <c r="A26" s="186" t="s">
        <v>106</v>
      </c>
      <c r="B26" s="180"/>
      <c r="C26" s="259">
        <v>7806</v>
      </c>
      <c r="D26" s="179"/>
      <c r="E26" s="180"/>
      <c r="F26" s="179"/>
      <c r="G26" s="180"/>
      <c r="H26" s="180"/>
      <c r="I26" s="189">
        <v>7806</v>
      </c>
      <c r="J26" s="189"/>
      <c r="K26" s="179"/>
      <c r="L26" s="189">
        <v>7806</v>
      </c>
      <c r="M26" s="189"/>
      <c r="N26" s="189">
        <v>7806</v>
      </c>
      <c r="O26" s="189"/>
      <c r="P26" s="189">
        <v>0</v>
      </c>
      <c r="Q26" s="189"/>
      <c r="R26" s="189">
        <v>0</v>
      </c>
    </row>
    <row r="27" spans="1:18">
      <c r="A27" s="179" t="s">
        <v>107</v>
      </c>
      <c r="B27" s="180"/>
      <c r="C27" s="207">
        <v>246</v>
      </c>
      <c r="D27" s="179"/>
      <c r="E27" s="180">
        <v>9</v>
      </c>
      <c r="F27" s="179"/>
      <c r="G27" s="180"/>
      <c r="H27" s="180"/>
      <c r="I27" s="189">
        <v>255</v>
      </c>
      <c r="J27" s="189"/>
      <c r="K27" s="179"/>
      <c r="L27" s="189">
        <v>255</v>
      </c>
      <c r="M27" s="189"/>
      <c r="N27" s="189">
        <v>246</v>
      </c>
      <c r="O27" s="189"/>
      <c r="P27" s="189">
        <v>9</v>
      </c>
      <c r="Q27" s="189"/>
      <c r="R27" s="189">
        <v>0</v>
      </c>
    </row>
    <row r="28" spans="1:18">
      <c r="A28" s="186" t="s">
        <v>108</v>
      </c>
      <c r="B28" s="180"/>
      <c r="C28" s="207">
        <v>2144</v>
      </c>
      <c r="D28" s="179"/>
      <c r="E28" s="180"/>
      <c r="F28" s="179"/>
      <c r="G28" s="180"/>
      <c r="H28" s="180"/>
      <c r="I28" s="189">
        <v>2144</v>
      </c>
      <c r="J28" s="189"/>
      <c r="K28" s="179"/>
      <c r="L28" s="189">
        <v>2144</v>
      </c>
      <c r="M28" s="189"/>
      <c r="N28" s="189">
        <v>2144</v>
      </c>
      <c r="O28" s="189"/>
      <c r="P28" s="189">
        <v>0</v>
      </c>
      <c r="Q28" s="189"/>
      <c r="R28" s="189">
        <v>0</v>
      </c>
    </row>
    <row r="29" spans="1:18">
      <c r="A29" s="186" t="s">
        <v>109</v>
      </c>
      <c r="B29" s="180"/>
      <c r="C29" s="209"/>
      <c r="D29" s="191"/>
      <c r="E29" s="181"/>
      <c r="F29" s="191"/>
      <c r="G29" s="181"/>
      <c r="H29" s="181"/>
      <c r="I29" s="190">
        <v>0</v>
      </c>
      <c r="J29" s="190"/>
      <c r="K29" s="191"/>
      <c r="L29" s="190">
        <v>0</v>
      </c>
      <c r="M29" s="190"/>
      <c r="N29" s="190">
        <v>0</v>
      </c>
      <c r="O29" s="190"/>
      <c r="P29" s="190">
        <v>0</v>
      </c>
      <c r="Q29" s="190"/>
      <c r="R29" s="190">
        <v>0</v>
      </c>
    </row>
    <row r="30" spans="1:18">
      <c r="A30" s="179" t="s">
        <v>110</v>
      </c>
      <c r="B30" s="180"/>
      <c r="C30" s="207">
        <v>48098</v>
      </c>
      <c r="D30" s="180">
        <v>0</v>
      </c>
      <c r="E30" s="180">
        <v>9</v>
      </c>
      <c r="F30" s="180">
        <v>0</v>
      </c>
      <c r="G30" s="180"/>
      <c r="H30" s="180">
        <v>0</v>
      </c>
      <c r="I30" s="180">
        <v>48107</v>
      </c>
      <c r="J30" s="180"/>
      <c r="K30" s="179"/>
      <c r="L30" s="180">
        <v>48107</v>
      </c>
      <c r="M30" s="180">
        <v>0</v>
      </c>
      <c r="N30" s="180">
        <v>48098</v>
      </c>
      <c r="O30" s="180">
        <v>0</v>
      </c>
      <c r="P30" s="180">
        <v>9</v>
      </c>
      <c r="Q30" s="180">
        <v>0</v>
      </c>
      <c r="R30" s="180">
        <v>0</v>
      </c>
    </row>
    <row r="31" spans="1:18">
      <c r="A31" s="179"/>
      <c r="B31" s="180"/>
      <c r="C31" s="207"/>
      <c r="D31" s="179"/>
      <c r="E31" s="180"/>
      <c r="F31" s="179"/>
      <c r="G31" s="180"/>
      <c r="H31" s="180"/>
      <c r="I31" s="179"/>
      <c r="J31" s="179"/>
      <c r="K31" s="179"/>
      <c r="L31" s="179"/>
      <c r="M31" s="179"/>
      <c r="N31" s="179"/>
      <c r="O31" s="179"/>
      <c r="P31" s="179"/>
      <c r="Q31" s="179"/>
      <c r="R31" s="179"/>
    </row>
    <row r="32" spans="1:18">
      <c r="A32" s="179"/>
      <c r="B32" s="179"/>
      <c r="C32" s="187"/>
      <c r="D32" s="179"/>
      <c r="E32" s="180"/>
      <c r="F32" s="179"/>
      <c r="G32" s="180"/>
      <c r="H32" s="180"/>
      <c r="I32" s="179"/>
      <c r="J32" s="179"/>
      <c r="K32" s="179"/>
      <c r="L32" s="179"/>
      <c r="M32" s="179"/>
      <c r="N32" s="179"/>
      <c r="O32" s="179"/>
      <c r="P32" s="179"/>
      <c r="Q32" s="179"/>
      <c r="R32" s="179"/>
    </row>
    <row r="33" spans="1:19">
      <c r="A33" s="179"/>
      <c r="B33" s="180"/>
      <c r="C33" s="207"/>
      <c r="D33" s="179"/>
      <c r="E33" s="180"/>
      <c r="F33" s="179"/>
      <c r="G33" s="180"/>
      <c r="H33" s="180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</row>
    <row r="34" spans="1:19">
      <c r="A34" s="179" t="s">
        <v>111</v>
      </c>
      <c r="B34" s="180"/>
      <c r="C34" s="207">
        <v>58</v>
      </c>
      <c r="D34" s="179"/>
      <c r="E34" s="197">
        <v>0</v>
      </c>
      <c r="F34" s="207">
        <v>350886</v>
      </c>
      <c r="G34" s="180">
        <v>0</v>
      </c>
      <c r="H34" s="180"/>
      <c r="I34" s="189">
        <v>350944</v>
      </c>
      <c r="J34" s="189"/>
      <c r="K34" s="180">
        <v>350944</v>
      </c>
      <c r="L34" s="189">
        <v>0</v>
      </c>
      <c r="M34" s="189"/>
      <c r="N34" s="189">
        <v>58</v>
      </c>
      <c r="O34" s="189">
        <v>0</v>
      </c>
      <c r="P34" s="189">
        <v>0</v>
      </c>
      <c r="Q34" s="189">
        <v>0</v>
      </c>
      <c r="R34" s="189">
        <v>350886</v>
      </c>
      <c r="S34" s="179"/>
    </row>
    <row r="35" spans="1:19">
      <c r="A35" s="186" t="s">
        <v>112</v>
      </c>
      <c r="B35" s="180"/>
      <c r="C35" s="207">
        <v>78346</v>
      </c>
      <c r="D35" s="179"/>
      <c r="E35" s="180">
        <v>0</v>
      </c>
      <c r="F35" s="180">
        <v>0</v>
      </c>
      <c r="G35" s="180"/>
      <c r="H35" s="180"/>
      <c r="I35" s="189">
        <v>78346</v>
      </c>
      <c r="J35" s="204"/>
      <c r="K35" s="180"/>
      <c r="L35" s="189">
        <v>78346</v>
      </c>
      <c r="M35" s="189"/>
      <c r="N35" s="189">
        <v>78346</v>
      </c>
      <c r="O35" s="189"/>
      <c r="P35" s="189">
        <v>0</v>
      </c>
      <c r="Q35" s="189"/>
      <c r="R35" s="189">
        <v>0</v>
      </c>
      <c r="S35" s="189">
        <v>0</v>
      </c>
    </row>
    <row r="36" spans="1:19">
      <c r="A36" s="186" t="s">
        <v>113</v>
      </c>
      <c r="B36" s="180"/>
      <c r="C36" s="180">
        <v>103</v>
      </c>
      <c r="D36" s="179"/>
      <c r="E36" s="197"/>
      <c r="F36" s="180"/>
      <c r="G36" s="180"/>
      <c r="H36" s="180"/>
      <c r="I36" s="189">
        <v>103</v>
      </c>
      <c r="J36" s="204"/>
      <c r="K36" s="189"/>
      <c r="L36" s="189">
        <v>103</v>
      </c>
      <c r="M36" s="189"/>
      <c r="N36" s="189">
        <v>103</v>
      </c>
      <c r="O36" s="189"/>
      <c r="P36" s="189">
        <v>0</v>
      </c>
      <c r="Q36" s="189"/>
      <c r="R36" s="189">
        <v>0</v>
      </c>
      <c r="S36" s="179"/>
    </row>
    <row r="37" spans="1:19">
      <c r="A37" s="179" t="s">
        <v>114</v>
      </c>
      <c r="B37" s="180"/>
      <c r="C37" s="180">
        <v>40115</v>
      </c>
      <c r="D37" s="179"/>
      <c r="E37" s="180">
        <v>2194</v>
      </c>
      <c r="F37" s="179"/>
      <c r="G37" s="180"/>
      <c r="H37" s="180"/>
      <c r="I37" s="189">
        <v>42309</v>
      </c>
      <c r="J37" s="204"/>
      <c r="K37" s="179"/>
      <c r="L37" s="189">
        <v>42309</v>
      </c>
      <c r="M37" s="189">
        <v>0</v>
      </c>
      <c r="N37" s="189">
        <v>40115</v>
      </c>
      <c r="O37" s="189"/>
      <c r="P37" s="189">
        <v>2194</v>
      </c>
      <c r="Q37" s="189"/>
      <c r="R37" s="189">
        <v>0</v>
      </c>
      <c r="S37" s="179"/>
    </row>
    <row r="38" spans="1:19">
      <c r="A38" s="179" t="s">
        <v>115</v>
      </c>
      <c r="B38" s="180"/>
      <c r="C38" s="207">
        <v>39003</v>
      </c>
      <c r="D38" s="179"/>
      <c r="E38" s="180">
        <v>24101</v>
      </c>
      <c r="F38" s="180">
        <v>74959</v>
      </c>
      <c r="G38" s="180"/>
      <c r="H38" s="180"/>
      <c r="I38" s="189">
        <v>138063</v>
      </c>
      <c r="J38" s="204"/>
      <c r="K38" s="179"/>
      <c r="L38" s="189">
        <v>138063</v>
      </c>
      <c r="M38" s="189"/>
      <c r="N38" s="189">
        <v>39003</v>
      </c>
      <c r="O38" s="189"/>
      <c r="P38" s="189">
        <v>24101</v>
      </c>
      <c r="Q38" s="189"/>
      <c r="R38" s="189"/>
      <c r="S38" s="179"/>
    </row>
    <row r="39" spans="1:19">
      <c r="A39" s="179"/>
      <c r="B39" s="180"/>
      <c r="C39" s="181"/>
      <c r="D39" s="191"/>
      <c r="E39" s="181"/>
      <c r="F39" s="191"/>
      <c r="G39" s="181"/>
      <c r="H39" s="18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79"/>
    </row>
    <row r="40" spans="1:19">
      <c r="A40" s="179" t="s">
        <v>116</v>
      </c>
      <c r="B40" s="180"/>
      <c r="C40" s="180">
        <v>157625</v>
      </c>
      <c r="D40" s="179"/>
      <c r="E40" s="180">
        <v>26295</v>
      </c>
      <c r="F40" s="180">
        <v>425845</v>
      </c>
      <c r="G40" s="180">
        <v>0</v>
      </c>
      <c r="H40" s="180">
        <v>0</v>
      </c>
      <c r="I40" s="180">
        <v>609765</v>
      </c>
      <c r="J40" s="180">
        <v>0</v>
      </c>
      <c r="K40" s="180">
        <v>350944</v>
      </c>
      <c r="L40" s="180">
        <v>258821</v>
      </c>
      <c r="M40" s="180">
        <v>0</v>
      </c>
      <c r="N40" s="180">
        <v>157625</v>
      </c>
      <c r="O40" s="180">
        <v>0</v>
      </c>
      <c r="P40" s="180">
        <v>26295</v>
      </c>
      <c r="Q40" s="180">
        <v>0</v>
      </c>
      <c r="R40" s="180">
        <v>350886</v>
      </c>
      <c r="S40" s="179"/>
    </row>
    <row r="41" spans="1:19">
      <c r="A41" s="179"/>
      <c r="B41" s="180"/>
      <c r="C41" s="180"/>
      <c r="D41" s="179"/>
      <c r="E41" s="180"/>
      <c r="F41" s="180"/>
      <c r="G41" s="180"/>
      <c r="H41" s="180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</row>
    <row r="42" spans="1:19" ht="13.8" thickBot="1">
      <c r="A42" s="179" t="s">
        <v>117</v>
      </c>
      <c r="B42" s="180"/>
      <c r="C42" s="182">
        <v>676208</v>
      </c>
      <c r="D42" s="182">
        <v>6</v>
      </c>
      <c r="E42" s="182">
        <v>38246</v>
      </c>
      <c r="F42" s="182">
        <v>445139</v>
      </c>
      <c r="G42" s="182">
        <v>246</v>
      </c>
      <c r="H42" s="182">
        <v>0</v>
      </c>
      <c r="I42" s="182">
        <v>1159845</v>
      </c>
      <c r="J42" s="182">
        <v>0</v>
      </c>
      <c r="K42" s="182">
        <v>384876</v>
      </c>
      <c r="L42" s="182">
        <v>774969</v>
      </c>
      <c r="M42" s="182">
        <v>0</v>
      </c>
      <c r="N42" s="182">
        <v>676208</v>
      </c>
      <c r="O42" s="182">
        <v>0</v>
      </c>
      <c r="P42" s="182">
        <v>38246</v>
      </c>
      <c r="Q42" s="182">
        <v>0</v>
      </c>
      <c r="R42" s="182">
        <v>370180</v>
      </c>
      <c r="S42" s="179"/>
    </row>
    <row r="43" spans="1:19" ht="13.8" thickTop="1">
      <c r="A43" s="179"/>
      <c r="B43" s="179"/>
      <c r="C43" s="179"/>
      <c r="D43" s="179"/>
      <c r="E43" s="180"/>
      <c r="F43" s="179"/>
      <c r="G43" s="180"/>
      <c r="H43" s="180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</row>
    <row r="44" spans="1:19">
      <c r="A44" s="179"/>
      <c r="B44" s="179"/>
      <c r="C44" s="189"/>
      <c r="D44" s="179"/>
      <c r="E44" s="179"/>
      <c r="F44" s="189"/>
      <c r="G44" s="180"/>
      <c r="H44" s="180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</row>
    <row r="45" spans="1:19">
      <c r="A45" s="179"/>
      <c r="B45" s="179"/>
      <c r="C45" s="189"/>
      <c r="D45" s="179"/>
      <c r="E45" s="179"/>
      <c r="F45" s="179"/>
      <c r="G45" s="189"/>
      <c r="H45" s="18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</row>
    <row r="46" spans="1:19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265" t="s">
        <v>118</v>
      </c>
      <c r="M46" s="179"/>
      <c r="N46" s="179"/>
      <c r="O46" s="179"/>
      <c r="P46" s="179"/>
      <c r="Q46" s="179"/>
      <c r="R46" s="179"/>
      <c r="S46" s="179"/>
    </row>
    <row r="47" spans="1:19">
      <c r="A47" s="179" t="s">
        <v>71</v>
      </c>
      <c r="B47" s="179"/>
      <c r="C47" s="179"/>
      <c r="D47" s="179"/>
      <c r="E47" s="179"/>
      <c r="F47" s="179"/>
      <c r="G47" s="179"/>
      <c r="H47" s="179"/>
      <c r="I47" s="189">
        <v>0</v>
      </c>
      <c r="J47" s="18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>
      <c r="A48" s="179" t="s">
        <v>72</v>
      </c>
      <c r="B48" s="179"/>
      <c r="C48" s="198">
        <v>41729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202">
        <v>41743.60204849537</v>
      </c>
      <c r="R48" s="179"/>
      <c r="S48" s="179"/>
    </row>
    <row r="50" spans="1:21">
      <c r="A50" s="179"/>
      <c r="B50" s="179"/>
      <c r="C50" s="221" t="s">
        <v>73</v>
      </c>
      <c r="D50" s="179" t="s">
        <v>74</v>
      </c>
      <c r="E50" s="221" t="s">
        <v>75</v>
      </c>
      <c r="F50" s="192" t="s">
        <v>76</v>
      </c>
      <c r="G50" s="192" t="s">
        <v>77</v>
      </c>
      <c r="H50" s="192" t="s">
        <v>78</v>
      </c>
      <c r="I50" s="179" t="s">
        <v>79</v>
      </c>
      <c r="J50" s="216" t="s">
        <v>80</v>
      </c>
      <c r="K50" s="194" t="s">
        <v>81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</row>
    <row r="51" spans="1:21">
      <c r="A51" s="179" t="s">
        <v>82</v>
      </c>
      <c r="B51" s="179"/>
      <c r="C51" s="222">
        <v>41729</v>
      </c>
      <c r="D51" s="193">
        <v>41729</v>
      </c>
      <c r="E51" s="222">
        <v>41729</v>
      </c>
      <c r="F51" s="193">
        <v>41729</v>
      </c>
      <c r="G51" s="193">
        <v>41729</v>
      </c>
      <c r="H51" s="193">
        <v>41729</v>
      </c>
      <c r="I51" s="193">
        <v>41729</v>
      </c>
      <c r="J51" s="217" t="s">
        <v>83</v>
      </c>
      <c r="K51" s="195" t="s">
        <v>84</v>
      </c>
      <c r="L51" s="195" t="s">
        <v>85</v>
      </c>
      <c r="M51" s="195" t="s">
        <v>86</v>
      </c>
      <c r="N51" s="195" t="s">
        <v>73</v>
      </c>
      <c r="O51" s="196" t="s">
        <v>119</v>
      </c>
      <c r="P51" s="200" t="s">
        <v>120</v>
      </c>
      <c r="Q51" s="196" t="s">
        <v>88</v>
      </c>
      <c r="R51" s="200" t="s">
        <v>89</v>
      </c>
      <c r="S51" s="179"/>
      <c r="T51" s="179"/>
      <c r="U51" s="179"/>
    </row>
    <row r="52" spans="1:21">
      <c r="A52" s="179"/>
      <c r="B52" s="179"/>
      <c r="C52" s="179"/>
      <c r="D52" s="179"/>
      <c r="E52" s="187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>
      <c r="A53" s="179" t="s">
        <v>121</v>
      </c>
      <c r="B53" s="180"/>
      <c r="C53" s="207">
        <v>54420</v>
      </c>
      <c r="D53" s="187"/>
      <c r="E53" s="187"/>
      <c r="F53" s="187"/>
      <c r="G53" s="187"/>
      <c r="H53" s="187"/>
      <c r="I53" s="204">
        <v>54420</v>
      </c>
      <c r="J53" s="204">
        <v>13642</v>
      </c>
      <c r="K53" s="187"/>
      <c r="L53" s="204">
        <v>68062</v>
      </c>
      <c r="M53" s="189"/>
      <c r="N53" s="189"/>
      <c r="O53" s="180"/>
      <c r="P53" s="189">
        <v>0</v>
      </c>
      <c r="Q53" s="189"/>
      <c r="R53" s="189">
        <v>0</v>
      </c>
      <c r="S53" s="179"/>
      <c r="T53" s="179"/>
      <c r="U53" s="179"/>
    </row>
    <row r="54" spans="1:21">
      <c r="A54" s="179" t="s">
        <v>122</v>
      </c>
      <c r="B54" s="180"/>
      <c r="C54" s="205">
        <v>32032</v>
      </c>
      <c r="D54" s="187"/>
      <c r="E54" s="207">
        <v>6242</v>
      </c>
      <c r="F54" s="269">
        <v>47</v>
      </c>
      <c r="G54" s="187">
        <v>6</v>
      </c>
      <c r="H54" s="207"/>
      <c r="I54" s="204">
        <v>38327</v>
      </c>
      <c r="J54" s="272">
        <v>-13642</v>
      </c>
      <c r="K54" s="207">
        <v>6013</v>
      </c>
      <c r="L54" s="204">
        <v>18672</v>
      </c>
      <c r="M54" s="189"/>
      <c r="N54" s="189"/>
      <c r="O54" s="180"/>
      <c r="P54" s="189">
        <v>6242</v>
      </c>
      <c r="Q54" s="189"/>
      <c r="R54" s="189">
        <v>47</v>
      </c>
      <c r="S54" s="179"/>
      <c r="T54" s="179"/>
      <c r="U54" s="179"/>
    </row>
    <row r="55" spans="1:21">
      <c r="A55" s="179" t="s">
        <v>123</v>
      </c>
      <c r="B55" s="180"/>
      <c r="C55" s="259">
        <v>7041</v>
      </c>
      <c r="D55" s="187"/>
      <c r="E55" s="187">
        <v>37</v>
      </c>
      <c r="F55" s="269">
        <v>9</v>
      </c>
      <c r="G55" s="207">
        <v>45</v>
      </c>
      <c r="H55" s="207"/>
      <c r="I55" s="204">
        <v>7132</v>
      </c>
      <c r="J55" s="204"/>
      <c r="K55" s="187"/>
      <c r="L55" s="204">
        <v>7132</v>
      </c>
      <c r="M55" s="189"/>
      <c r="N55" s="189"/>
      <c r="O55" s="180"/>
      <c r="P55" s="189">
        <v>37</v>
      </c>
      <c r="Q55" s="189"/>
      <c r="R55" s="189">
        <v>9</v>
      </c>
      <c r="S55" s="179"/>
      <c r="T55" s="179"/>
      <c r="U55" s="259">
        <v>7262</v>
      </c>
    </row>
    <row r="56" spans="1:21">
      <c r="A56" s="186" t="s">
        <v>98</v>
      </c>
      <c r="B56" s="180"/>
      <c r="C56" s="207">
        <v>1943</v>
      </c>
      <c r="D56" s="187"/>
      <c r="E56" s="187"/>
      <c r="F56" s="207"/>
      <c r="G56" s="207"/>
      <c r="H56" s="207"/>
      <c r="I56" s="204">
        <v>1943</v>
      </c>
      <c r="J56" s="204"/>
      <c r="K56" s="187"/>
      <c r="L56" s="204">
        <v>1943</v>
      </c>
      <c r="M56" s="189"/>
      <c r="N56" s="189"/>
      <c r="O56" s="180"/>
      <c r="P56" s="189">
        <v>0</v>
      </c>
      <c r="Q56" s="189"/>
      <c r="R56" s="189">
        <v>0</v>
      </c>
      <c r="S56" s="179"/>
      <c r="T56" s="179"/>
      <c r="U56" s="179"/>
    </row>
    <row r="57" spans="1:21">
      <c r="A57" s="179" t="s">
        <v>124</v>
      </c>
      <c r="B57" s="180"/>
      <c r="C57" s="207">
        <v>9414</v>
      </c>
      <c r="D57" s="187"/>
      <c r="E57" s="187">
        <v>480</v>
      </c>
      <c r="F57" s="269">
        <v>8</v>
      </c>
      <c r="G57" s="207"/>
      <c r="H57" s="207"/>
      <c r="I57" s="204">
        <v>9902</v>
      </c>
      <c r="J57" s="204"/>
      <c r="K57" s="187"/>
      <c r="L57" s="204">
        <v>9902</v>
      </c>
      <c r="M57" s="189"/>
      <c r="N57" s="189"/>
      <c r="O57" s="180"/>
      <c r="P57" s="189">
        <v>480</v>
      </c>
      <c r="Q57" s="189"/>
      <c r="R57" s="189">
        <v>8</v>
      </c>
      <c r="S57" s="179"/>
      <c r="T57" s="179"/>
      <c r="U57" s="207">
        <v>9086</v>
      </c>
    </row>
    <row r="58" spans="1:21">
      <c r="A58" s="186" t="s">
        <v>125</v>
      </c>
      <c r="B58" s="180"/>
      <c r="C58" s="207">
        <v>240</v>
      </c>
      <c r="D58" s="187"/>
      <c r="E58" s="187">
        <v>240</v>
      </c>
      <c r="F58" s="207"/>
      <c r="G58" s="207"/>
      <c r="H58" s="207"/>
      <c r="I58" s="204">
        <v>480</v>
      </c>
      <c r="J58" s="204"/>
      <c r="K58" s="187"/>
      <c r="L58" s="204">
        <v>480</v>
      </c>
      <c r="M58" s="189"/>
      <c r="N58" s="189"/>
      <c r="O58" s="180"/>
      <c r="P58" s="189">
        <v>240</v>
      </c>
      <c r="Q58" s="189"/>
      <c r="R58" s="189"/>
      <c r="S58" s="179"/>
      <c r="T58" s="179"/>
      <c r="U58" s="179"/>
    </row>
    <row r="59" spans="1:21">
      <c r="A59" s="179" t="s">
        <v>126</v>
      </c>
      <c r="B59" s="180"/>
      <c r="C59" s="207">
        <v>8144</v>
      </c>
      <c r="D59" s="207">
        <v>21</v>
      </c>
      <c r="E59" s="207">
        <v>10393</v>
      </c>
      <c r="F59" s="207">
        <v>6</v>
      </c>
      <c r="G59" s="207">
        <v>175</v>
      </c>
      <c r="H59" s="207">
        <v>0</v>
      </c>
      <c r="I59" s="207">
        <v>18739</v>
      </c>
      <c r="J59" s="207"/>
      <c r="K59" s="207">
        <v>10979</v>
      </c>
      <c r="L59" s="207">
        <v>7760</v>
      </c>
      <c r="M59" s="189"/>
      <c r="N59" s="189"/>
      <c r="O59" s="180"/>
      <c r="P59" s="189">
        <v>10393</v>
      </c>
      <c r="Q59" s="189"/>
      <c r="R59" s="189">
        <v>6</v>
      </c>
      <c r="S59" s="179"/>
      <c r="T59" s="179"/>
      <c r="U59" s="179"/>
    </row>
    <row r="60" spans="1:21">
      <c r="A60" s="179" t="s">
        <v>127</v>
      </c>
      <c r="B60" s="180"/>
      <c r="C60" s="207">
        <v>8144</v>
      </c>
      <c r="D60" s="207">
        <v>21</v>
      </c>
      <c r="E60" s="207">
        <v>10393</v>
      </c>
      <c r="F60" s="207">
        <v>6</v>
      </c>
      <c r="G60" s="207">
        <v>175</v>
      </c>
      <c r="H60" s="207"/>
      <c r="I60" s="204">
        <v>18739</v>
      </c>
      <c r="J60" s="204"/>
      <c r="K60" s="204">
        <v>10979</v>
      </c>
      <c r="L60" s="204">
        <v>7760</v>
      </c>
      <c r="M60" s="189"/>
      <c r="N60" s="189"/>
      <c r="O60" s="180"/>
      <c r="P60" s="189">
        <v>10393</v>
      </c>
      <c r="Q60" s="189"/>
      <c r="R60" s="189">
        <v>6</v>
      </c>
      <c r="S60" s="189"/>
      <c r="T60" s="179"/>
      <c r="U60" s="179"/>
    </row>
    <row r="61" spans="1:21">
      <c r="A61" s="179" t="s">
        <v>128</v>
      </c>
      <c r="B61" s="180"/>
      <c r="C61" s="209">
        <v>15879</v>
      </c>
      <c r="D61" s="266"/>
      <c r="E61" s="209"/>
      <c r="F61" s="209">
        <v>5366</v>
      </c>
      <c r="G61" s="209"/>
      <c r="H61" s="209"/>
      <c r="I61" s="218">
        <v>21245</v>
      </c>
      <c r="J61" s="218"/>
      <c r="K61" s="218">
        <v>14470</v>
      </c>
      <c r="L61" s="218">
        <v>6775</v>
      </c>
      <c r="M61" s="190"/>
      <c r="N61" s="190"/>
      <c r="O61" s="190"/>
      <c r="P61" s="190">
        <v>0</v>
      </c>
      <c r="Q61" s="190"/>
      <c r="R61" s="190">
        <v>5366</v>
      </c>
      <c r="S61" s="179"/>
      <c r="T61" s="179"/>
      <c r="U61" s="179"/>
    </row>
    <row r="62" spans="1:21">
      <c r="A62" s="179"/>
      <c r="B62" s="180"/>
      <c r="C62" s="207"/>
      <c r="D62" s="187"/>
      <c r="E62" s="207"/>
      <c r="F62" s="207"/>
      <c r="G62" s="207"/>
      <c r="H62" s="207"/>
      <c r="I62" s="187"/>
      <c r="J62" s="187"/>
      <c r="K62" s="187"/>
      <c r="L62" s="187"/>
      <c r="M62" s="179"/>
      <c r="N62" s="179"/>
      <c r="O62" s="180"/>
      <c r="P62" s="179"/>
      <c r="Q62" s="179"/>
      <c r="R62" s="179"/>
      <c r="S62" s="179"/>
      <c r="T62" s="179"/>
      <c r="U62" s="179"/>
    </row>
    <row r="63" spans="1:21">
      <c r="A63" s="179" t="s">
        <v>129</v>
      </c>
      <c r="B63" s="180"/>
      <c r="C63" s="207">
        <v>129113</v>
      </c>
      <c r="D63" s="207">
        <v>21</v>
      </c>
      <c r="E63" s="207">
        <v>17392</v>
      </c>
      <c r="F63" s="207">
        <v>5436</v>
      </c>
      <c r="G63" s="207">
        <v>226</v>
      </c>
      <c r="H63" s="207">
        <v>0</v>
      </c>
      <c r="I63" s="207">
        <v>152188</v>
      </c>
      <c r="J63" s="207"/>
      <c r="K63" s="207">
        <v>31462</v>
      </c>
      <c r="L63" s="207">
        <v>120726</v>
      </c>
      <c r="M63" s="180">
        <v>0</v>
      </c>
      <c r="N63" s="180">
        <v>0</v>
      </c>
      <c r="O63" s="180">
        <v>0</v>
      </c>
      <c r="P63" s="180">
        <v>17392</v>
      </c>
      <c r="Q63" s="180">
        <v>0</v>
      </c>
      <c r="R63" s="180">
        <v>5436</v>
      </c>
      <c r="S63" s="179"/>
      <c r="T63" s="179"/>
      <c r="U63" s="179"/>
    </row>
    <row r="64" spans="1:21">
      <c r="A64" s="179"/>
      <c r="B64" s="180"/>
      <c r="C64" s="207"/>
      <c r="D64" s="207"/>
      <c r="E64" s="207"/>
      <c r="F64" s="207"/>
      <c r="G64" s="207"/>
      <c r="H64" s="207"/>
      <c r="I64" s="204"/>
      <c r="J64" s="204"/>
      <c r="K64" s="204"/>
      <c r="L64" s="207"/>
      <c r="M64" s="180"/>
      <c r="N64" s="180"/>
      <c r="O64" s="180"/>
      <c r="P64" s="180"/>
      <c r="Q64" s="180"/>
      <c r="R64" s="180"/>
      <c r="S64" s="179"/>
      <c r="T64" s="179"/>
      <c r="U64" s="179"/>
    </row>
    <row r="65" spans="1:25">
      <c r="A65" s="186" t="s">
        <v>130</v>
      </c>
      <c r="B65" s="180"/>
      <c r="C65" s="207">
        <v>155131</v>
      </c>
      <c r="D65" s="207"/>
      <c r="E65" s="207"/>
      <c r="F65" s="207"/>
      <c r="G65" s="207"/>
      <c r="H65" s="207"/>
      <c r="I65" s="204">
        <v>155131</v>
      </c>
      <c r="J65" s="204"/>
      <c r="K65" s="204"/>
      <c r="L65" s="204">
        <v>155131</v>
      </c>
      <c r="M65" s="180"/>
      <c r="N65" s="180"/>
      <c r="O65" s="180"/>
      <c r="P65" s="189">
        <v>0</v>
      </c>
      <c r="Q65" s="180"/>
      <c r="R65" s="180"/>
      <c r="S65" s="179"/>
      <c r="T65" s="179"/>
      <c r="U65" s="179"/>
      <c r="V65" s="179"/>
      <c r="W65" s="179"/>
      <c r="X65" s="179"/>
      <c r="Y65" s="179"/>
    </row>
    <row r="66" spans="1:25">
      <c r="A66" s="186" t="s">
        <v>131</v>
      </c>
      <c r="B66" s="180"/>
      <c r="C66" s="207"/>
      <c r="D66" s="207"/>
      <c r="E66" s="207"/>
      <c r="F66" s="207"/>
      <c r="G66" s="207"/>
      <c r="H66" s="207"/>
      <c r="I66" s="204">
        <v>0</v>
      </c>
      <c r="J66" s="204"/>
      <c r="K66" s="204"/>
      <c r="L66" s="204">
        <v>0</v>
      </c>
      <c r="M66" s="180"/>
      <c r="N66" s="180"/>
      <c r="O66" s="180"/>
      <c r="P66" s="189">
        <v>0</v>
      </c>
      <c r="Q66" s="180"/>
      <c r="R66" s="180"/>
      <c r="S66" s="179"/>
      <c r="T66" s="179"/>
      <c r="U66" s="179"/>
      <c r="V66" s="179"/>
      <c r="W66" s="179"/>
      <c r="X66" s="179"/>
      <c r="Y66" s="179"/>
    </row>
    <row r="67" spans="1:25">
      <c r="A67" s="186" t="s">
        <v>125</v>
      </c>
      <c r="B67" s="180"/>
      <c r="C67" s="207">
        <v>0</v>
      </c>
      <c r="D67" s="207"/>
      <c r="E67" s="207">
        <v>320</v>
      </c>
      <c r="F67" s="207"/>
      <c r="G67" s="207"/>
      <c r="H67" s="207"/>
      <c r="I67" s="204">
        <v>320</v>
      </c>
      <c r="J67" s="204"/>
      <c r="K67" s="204"/>
      <c r="L67" s="204">
        <v>320</v>
      </c>
      <c r="M67" s="180"/>
      <c r="N67" s="189"/>
      <c r="O67" s="180"/>
      <c r="P67" s="189">
        <v>320</v>
      </c>
      <c r="Q67" s="180"/>
      <c r="R67" s="180"/>
      <c r="S67" s="179"/>
      <c r="T67" s="179"/>
      <c r="U67" s="179"/>
      <c r="V67" s="179"/>
      <c r="W67" s="179"/>
      <c r="X67" s="179"/>
      <c r="Y67" s="179"/>
    </row>
    <row r="68" spans="1:25">
      <c r="A68" s="186" t="s">
        <v>132</v>
      </c>
      <c r="B68" s="180"/>
      <c r="C68" s="207"/>
      <c r="D68" s="187"/>
      <c r="E68" s="207"/>
      <c r="F68" s="207"/>
      <c r="G68" s="207"/>
      <c r="H68" s="207"/>
      <c r="I68" s="204">
        <v>0</v>
      </c>
      <c r="J68" s="204"/>
      <c r="K68" s="187"/>
      <c r="L68" s="204">
        <v>0</v>
      </c>
      <c r="M68" s="179"/>
      <c r="N68" s="179"/>
      <c r="O68" s="180"/>
      <c r="P68" s="189">
        <v>0</v>
      </c>
      <c r="Q68" s="179"/>
      <c r="R68" s="179"/>
      <c r="S68" s="179"/>
      <c r="T68" s="179"/>
      <c r="U68" s="179"/>
      <c r="V68" s="179"/>
      <c r="W68" s="179"/>
      <c r="X68" s="179"/>
      <c r="Y68" s="179"/>
    </row>
    <row r="69" spans="1:25">
      <c r="A69" s="179" t="s">
        <v>133</v>
      </c>
      <c r="B69" s="180"/>
      <c r="C69" s="207">
        <v>28685</v>
      </c>
      <c r="D69" s="187"/>
      <c r="E69" s="207"/>
      <c r="F69" s="207"/>
      <c r="G69" s="207"/>
      <c r="H69" s="207"/>
      <c r="I69" s="204">
        <v>28685</v>
      </c>
      <c r="J69" s="204"/>
      <c r="K69" s="187"/>
      <c r="L69" s="204">
        <v>28685</v>
      </c>
      <c r="M69" s="179"/>
      <c r="N69" s="179"/>
      <c r="O69" s="180"/>
      <c r="P69" s="18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1:25">
      <c r="A70" s="261" t="s">
        <v>134</v>
      </c>
      <c r="B70" s="180"/>
      <c r="C70" s="207">
        <v>24707</v>
      </c>
      <c r="D70" s="187"/>
      <c r="E70" s="207"/>
      <c r="F70" s="207"/>
      <c r="G70" s="207"/>
      <c r="H70" s="207"/>
      <c r="I70" s="204">
        <v>24707</v>
      </c>
      <c r="J70" s="204"/>
      <c r="K70" s="187"/>
      <c r="L70" s="204">
        <v>24707</v>
      </c>
      <c r="M70" s="189"/>
      <c r="N70" s="189"/>
      <c r="O70" s="189"/>
      <c r="P70" s="189">
        <v>0</v>
      </c>
      <c r="Q70" s="189"/>
      <c r="R70" s="189">
        <v>0</v>
      </c>
      <c r="S70" s="179"/>
      <c r="T70" s="179"/>
      <c r="U70" s="179"/>
      <c r="V70" s="179"/>
      <c r="W70" s="179"/>
      <c r="X70" s="179"/>
      <c r="Y70" s="179"/>
    </row>
    <row r="71" spans="1:25">
      <c r="A71" s="186" t="s">
        <v>135</v>
      </c>
      <c r="B71" s="180"/>
      <c r="C71" s="206"/>
      <c r="D71" s="266"/>
      <c r="E71" s="209">
        <v>2132</v>
      </c>
      <c r="F71" s="266"/>
      <c r="G71" s="266"/>
      <c r="H71" s="266"/>
      <c r="I71" s="218">
        <v>2132</v>
      </c>
      <c r="J71" s="218"/>
      <c r="K71" s="218">
        <v>0</v>
      </c>
      <c r="L71" s="218">
        <v>2132</v>
      </c>
      <c r="M71" s="191"/>
      <c r="N71" s="191"/>
      <c r="O71" s="190"/>
      <c r="P71" s="190">
        <v>2132</v>
      </c>
      <c r="Q71" s="190"/>
      <c r="R71" s="190">
        <v>0</v>
      </c>
      <c r="S71" s="179"/>
      <c r="T71" s="179"/>
      <c r="U71" s="179"/>
      <c r="V71" s="179"/>
      <c r="W71" s="179"/>
      <c r="X71" s="179"/>
      <c r="Y71" s="179"/>
    </row>
    <row r="72" spans="1:25">
      <c r="A72" s="179" t="s">
        <v>136</v>
      </c>
      <c r="B72" s="180"/>
      <c r="C72" s="207">
        <v>208523</v>
      </c>
      <c r="D72" s="207">
        <v>0</v>
      </c>
      <c r="E72" s="207">
        <v>2452</v>
      </c>
      <c r="F72" s="207">
        <v>0</v>
      </c>
      <c r="G72" s="207"/>
      <c r="H72" s="207">
        <v>0</v>
      </c>
      <c r="I72" s="207">
        <v>210975</v>
      </c>
      <c r="J72" s="207"/>
      <c r="K72" s="207">
        <v>0</v>
      </c>
      <c r="L72" s="207">
        <v>210975</v>
      </c>
      <c r="M72" s="180">
        <v>0</v>
      </c>
      <c r="N72" s="180">
        <v>0</v>
      </c>
      <c r="O72" s="180">
        <v>0</v>
      </c>
      <c r="P72" s="180">
        <v>2452</v>
      </c>
      <c r="Q72" s="180">
        <v>0</v>
      </c>
      <c r="R72" s="180">
        <v>0</v>
      </c>
      <c r="S72" s="179"/>
      <c r="T72" s="179"/>
      <c r="U72" s="179"/>
      <c r="V72" s="179"/>
      <c r="W72" s="179"/>
      <c r="X72" s="179"/>
      <c r="Y72" s="179"/>
    </row>
    <row r="73" spans="1:25">
      <c r="A73" s="179"/>
      <c r="B73" s="180"/>
      <c r="C73" s="207"/>
      <c r="D73" s="187"/>
      <c r="E73" s="207"/>
      <c r="F73" s="187"/>
      <c r="G73" s="187"/>
      <c r="H73" s="187"/>
      <c r="I73" s="187"/>
      <c r="J73" s="187"/>
      <c r="K73" s="187"/>
      <c r="L73" s="187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1:25">
      <c r="A74" s="179" t="s">
        <v>137</v>
      </c>
      <c r="B74" s="180"/>
      <c r="C74" s="207">
        <v>0</v>
      </c>
      <c r="D74" s="187"/>
      <c r="E74" s="207"/>
      <c r="F74" s="187"/>
      <c r="G74" s="187"/>
      <c r="H74" s="187"/>
      <c r="I74" s="187"/>
      <c r="J74" s="187"/>
      <c r="K74" s="187"/>
      <c r="L74" s="187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1:25">
      <c r="A75" s="179"/>
      <c r="B75" s="180"/>
      <c r="C75" s="207"/>
      <c r="D75" s="187"/>
      <c r="E75" s="207"/>
      <c r="F75" s="187"/>
      <c r="G75" s="187"/>
      <c r="H75" s="187"/>
      <c r="I75" s="187"/>
      <c r="J75" s="187"/>
      <c r="K75" s="187"/>
      <c r="L75" s="187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1:25">
      <c r="A76" s="179" t="s">
        <v>138</v>
      </c>
      <c r="B76" s="180"/>
      <c r="C76" s="207">
        <v>0</v>
      </c>
      <c r="D76" s="187"/>
      <c r="E76" s="207"/>
      <c r="F76" s="187"/>
      <c r="G76" s="187"/>
      <c r="H76" s="187"/>
      <c r="I76" s="187"/>
      <c r="J76" s="187"/>
      <c r="K76" s="207">
        <v>3565</v>
      </c>
      <c r="L76" s="207">
        <v>3565</v>
      </c>
      <c r="M76" s="180"/>
      <c r="N76" s="180"/>
      <c r="O76" s="180"/>
      <c r="P76" s="180"/>
      <c r="Q76" s="180"/>
      <c r="R76" s="180">
        <v>0</v>
      </c>
      <c r="S76" s="179"/>
      <c r="T76" s="179"/>
      <c r="U76" s="179"/>
      <c r="V76" s="179"/>
      <c r="W76" s="179"/>
      <c r="X76" s="179"/>
      <c r="Y76" s="179"/>
    </row>
    <row r="77" spans="1:25">
      <c r="A77" s="179"/>
      <c r="B77" s="180"/>
      <c r="C77" s="207"/>
      <c r="D77" s="187"/>
      <c r="E77" s="207"/>
      <c r="F77" s="187"/>
      <c r="G77" s="187"/>
      <c r="H77" s="187"/>
      <c r="I77" s="187"/>
      <c r="J77" s="187"/>
      <c r="K77" s="207"/>
      <c r="L77" s="187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1:25">
      <c r="A78" s="179"/>
      <c r="B78" s="179"/>
      <c r="C78" s="187"/>
      <c r="D78" s="187"/>
      <c r="E78" s="207"/>
      <c r="F78" s="187"/>
      <c r="G78" s="187"/>
      <c r="H78" s="187"/>
      <c r="I78" s="187"/>
      <c r="J78" s="187"/>
      <c r="K78" s="187"/>
      <c r="L78" s="187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1:25">
      <c r="A79" s="179"/>
      <c r="B79" s="180"/>
      <c r="C79" s="207"/>
      <c r="D79" s="187"/>
      <c r="E79" s="207"/>
      <c r="F79" s="187"/>
      <c r="G79" s="187"/>
      <c r="H79" s="187"/>
      <c r="I79" s="187"/>
      <c r="J79" s="187"/>
      <c r="K79" s="187"/>
      <c r="L79" s="187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1:25">
      <c r="A80" s="179"/>
      <c r="B80" s="179"/>
      <c r="C80" s="187"/>
      <c r="D80" s="179"/>
      <c r="E80" s="207"/>
      <c r="F80" s="179"/>
      <c r="G80" s="179"/>
      <c r="H80" s="179"/>
      <c r="I80" s="179"/>
      <c r="J80" s="179"/>
      <c r="K80" s="179"/>
      <c r="L80" s="187"/>
      <c r="M80" s="179"/>
      <c r="N80" s="179"/>
      <c r="O80" s="179"/>
      <c r="P80" s="179"/>
      <c r="Q80" s="179"/>
      <c r="R80" s="179"/>
      <c r="S80" s="179"/>
      <c r="T80" s="179"/>
      <c r="U80" s="179"/>
      <c r="V80" s="186" t="s">
        <v>139</v>
      </c>
      <c r="W80" s="179"/>
      <c r="X80" s="179"/>
      <c r="Y80" s="179" t="s">
        <v>140</v>
      </c>
    </row>
    <row r="81" spans="1:29" ht="14.4">
      <c r="A81" s="179" t="s">
        <v>141</v>
      </c>
      <c r="B81" s="180"/>
      <c r="C81" s="207">
        <v>146755</v>
      </c>
      <c r="D81" s="180">
        <v>53</v>
      </c>
      <c r="E81" s="207">
        <v>33000</v>
      </c>
      <c r="F81" s="180">
        <v>128515</v>
      </c>
      <c r="G81" s="180">
        <v>900</v>
      </c>
      <c r="H81" s="180">
        <v>0</v>
      </c>
      <c r="I81" s="180">
        <v>309223</v>
      </c>
      <c r="J81" s="180"/>
      <c r="K81" s="180">
        <v>180708</v>
      </c>
      <c r="L81" s="207">
        <v>128515</v>
      </c>
      <c r="M81" s="180"/>
      <c r="N81" s="180"/>
      <c r="O81" s="180"/>
      <c r="P81" s="189">
        <v>33000</v>
      </c>
      <c r="Q81" s="180">
        <v>0</v>
      </c>
      <c r="R81" s="180">
        <v>128515</v>
      </c>
      <c r="S81" s="179"/>
      <c r="T81" s="179"/>
      <c r="U81" s="179"/>
      <c r="V81" s="211" t="s">
        <v>46</v>
      </c>
      <c r="W81" s="212"/>
      <c r="X81" s="213">
        <v>128515</v>
      </c>
      <c r="Y81" s="213">
        <v>124547</v>
      </c>
    </row>
    <row r="82" spans="1:29" ht="14.4">
      <c r="A82" s="179" t="s">
        <v>142</v>
      </c>
      <c r="B82" s="180"/>
      <c r="C82" s="207">
        <v>146755</v>
      </c>
      <c r="D82" s="180">
        <v>53</v>
      </c>
      <c r="E82" s="207">
        <v>33000</v>
      </c>
      <c r="F82" s="207">
        <v>128515</v>
      </c>
      <c r="G82" s="207">
        <v>900</v>
      </c>
      <c r="H82" s="207"/>
      <c r="I82" s="189">
        <v>309223</v>
      </c>
      <c r="J82" s="189"/>
      <c r="K82" s="189">
        <v>180708</v>
      </c>
      <c r="L82" s="204">
        <v>128515</v>
      </c>
      <c r="M82" s="189"/>
      <c r="N82" s="189"/>
      <c r="O82" s="179"/>
      <c r="P82" s="189">
        <v>33000</v>
      </c>
      <c r="Q82" s="189"/>
      <c r="R82" s="180">
        <v>128515</v>
      </c>
      <c r="S82" s="179"/>
      <c r="T82" s="179"/>
      <c r="U82" s="179"/>
      <c r="V82" s="211" t="s">
        <v>47</v>
      </c>
      <c r="W82" s="212"/>
      <c r="X82" s="213">
        <v>-10870</v>
      </c>
      <c r="Y82" s="213">
        <v>-10870</v>
      </c>
    </row>
    <row r="83" spans="1:29" ht="14.4">
      <c r="A83" s="179" t="s">
        <v>143</v>
      </c>
      <c r="B83" s="180"/>
      <c r="C83" s="207"/>
      <c r="D83" s="179"/>
      <c r="E83" s="207"/>
      <c r="F83" s="179"/>
      <c r="G83" s="179"/>
      <c r="H83" s="179"/>
      <c r="I83" s="189">
        <v>0</v>
      </c>
      <c r="J83" s="189"/>
      <c r="K83" s="189">
        <v>0</v>
      </c>
      <c r="L83" s="204">
        <v>0</v>
      </c>
      <c r="M83" s="189"/>
      <c r="N83" s="189"/>
      <c r="O83" s="189"/>
      <c r="P83" s="189">
        <v>0</v>
      </c>
      <c r="Q83" s="189"/>
      <c r="R83" s="180">
        <v>0</v>
      </c>
      <c r="S83" s="179"/>
      <c r="T83" s="179"/>
      <c r="U83" s="179"/>
      <c r="V83" s="211" t="s">
        <v>48</v>
      </c>
      <c r="W83" s="212"/>
      <c r="X83" s="213">
        <v>178844</v>
      </c>
      <c r="Y83" s="213">
        <v>181431</v>
      </c>
    </row>
    <row r="84" spans="1:29" ht="14.4">
      <c r="A84" s="179" t="s">
        <v>144</v>
      </c>
      <c r="B84" s="180"/>
      <c r="C84" s="205">
        <v>87718</v>
      </c>
      <c r="D84" s="179"/>
      <c r="E84" s="207"/>
      <c r="F84" s="207">
        <v>167974</v>
      </c>
      <c r="G84" s="207"/>
      <c r="H84" s="207"/>
      <c r="I84" s="189">
        <v>255692</v>
      </c>
      <c r="J84" s="189"/>
      <c r="K84" s="189">
        <v>87718</v>
      </c>
      <c r="L84" s="204">
        <v>167974</v>
      </c>
      <c r="M84" s="189"/>
      <c r="N84" s="189"/>
      <c r="O84" s="189"/>
      <c r="P84" s="189">
        <v>0</v>
      </c>
      <c r="Q84" s="189"/>
      <c r="R84" s="180">
        <v>167974</v>
      </c>
      <c r="S84" s="179"/>
      <c r="T84" s="179"/>
      <c r="U84" s="179"/>
      <c r="V84" s="211" t="s">
        <v>49</v>
      </c>
      <c r="W84" s="212"/>
      <c r="X84" s="213">
        <v>137149</v>
      </c>
      <c r="Y84" s="213">
        <v>129049</v>
      </c>
    </row>
    <row r="85" spans="1:29" ht="14.4">
      <c r="A85" s="179" t="s">
        <v>145</v>
      </c>
      <c r="B85" s="180"/>
      <c r="C85" s="207">
        <v>107244</v>
      </c>
      <c r="D85" s="180">
        <v>-68</v>
      </c>
      <c r="E85" s="207">
        <v>-12703</v>
      </c>
      <c r="F85" s="205">
        <v>164128</v>
      </c>
      <c r="G85" s="205">
        <v>-350</v>
      </c>
      <c r="H85" s="205"/>
      <c r="I85" s="189">
        <v>258251</v>
      </c>
      <c r="J85" s="189"/>
      <c r="K85" s="189">
        <v>94123</v>
      </c>
      <c r="L85" s="204">
        <v>164128</v>
      </c>
      <c r="M85" s="189"/>
      <c r="N85" s="189"/>
      <c r="O85" s="189"/>
      <c r="P85" s="189">
        <v>-12703</v>
      </c>
      <c r="Q85" s="189">
        <v>0</v>
      </c>
      <c r="R85" s="180">
        <v>164128</v>
      </c>
      <c r="S85" s="179"/>
      <c r="T85" s="179"/>
      <c r="U85" s="179"/>
      <c r="V85" s="211" t="s">
        <v>50</v>
      </c>
      <c r="W85" s="212"/>
      <c r="X85" s="213">
        <v>-15512</v>
      </c>
      <c r="Y85" s="213">
        <v>-16373</v>
      </c>
    </row>
    <row r="86" spans="1:29">
      <c r="A86" s="179" t="s">
        <v>146</v>
      </c>
      <c r="B86" s="180"/>
      <c r="C86" s="207"/>
      <c r="D86" s="207"/>
      <c r="E86" s="207"/>
      <c r="F86" s="205">
        <v>-15512</v>
      </c>
      <c r="G86" s="205">
        <v>62</v>
      </c>
      <c r="H86" s="205"/>
      <c r="I86" s="189">
        <v>-15450</v>
      </c>
      <c r="J86" s="189"/>
      <c r="K86" s="189">
        <v>62</v>
      </c>
      <c r="L86" s="204">
        <v>-15512</v>
      </c>
      <c r="M86" s="189"/>
      <c r="N86" s="189"/>
      <c r="O86" s="189"/>
      <c r="P86" s="189">
        <v>0</v>
      </c>
      <c r="Q86" s="189">
        <v>0</v>
      </c>
      <c r="R86" s="180">
        <v>-15512</v>
      </c>
      <c r="S86" s="179"/>
      <c r="T86" s="179"/>
      <c r="U86" s="179"/>
      <c r="V86" s="179"/>
      <c r="W86" s="179"/>
      <c r="X86" s="179"/>
      <c r="Y86" s="179"/>
    </row>
    <row r="87" spans="1:29">
      <c r="A87" s="179" t="s">
        <v>147</v>
      </c>
      <c r="B87" s="180"/>
      <c r="C87" s="209">
        <v>-3145</v>
      </c>
      <c r="D87" s="266"/>
      <c r="E87" s="209">
        <v>-1895</v>
      </c>
      <c r="F87" s="206">
        <v>-5402</v>
      </c>
      <c r="G87" s="206">
        <v>-592</v>
      </c>
      <c r="H87" s="206"/>
      <c r="I87" s="190">
        <v>-11034</v>
      </c>
      <c r="J87" s="218"/>
      <c r="K87" s="190">
        <v>-5632</v>
      </c>
      <c r="L87" s="218">
        <v>-5402</v>
      </c>
      <c r="M87" s="190"/>
      <c r="N87" s="190"/>
      <c r="O87" s="190">
        <v>0</v>
      </c>
      <c r="P87" s="190">
        <v>-1895</v>
      </c>
      <c r="Q87" s="190">
        <v>0</v>
      </c>
      <c r="R87" s="181">
        <v>-5402</v>
      </c>
      <c r="S87" s="179"/>
      <c r="T87" s="179"/>
      <c r="U87" s="179">
        <v>-3038</v>
      </c>
      <c r="V87" s="179"/>
      <c r="W87" s="179"/>
      <c r="X87" s="179"/>
      <c r="Y87" s="179"/>
    </row>
    <row r="88" spans="1:29">
      <c r="A88" s="179"/>
      <c r="B88" s="180"/>
      <c r="C88" s="180"/>
      <c r="D88" s="179"/>
      <c r="E88" s="180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1:29">
      <c r="A89" s="179" t="s">
        <v>148</v>
      </c>
      <c r="B89" s="180"/>
      <c r="C89" s="180">
        <v>338572</v>
      </c>
      <c r="D89" s="180">
        <v>-15</v>
      </c>
      <c r="E89" s="180">
        <v>18402</v>
      </c>
      <c r="F89" s="180">
        <v>439703</v>
      </c>
      <c r="G89" s="180">
        <v>20</v>
      </c>
      <c r="H89" s="180">
        <v>0</v>
      </c>
      <c r="I89" s="180">
        <v>796682</v>
      </c>
      <c r="J89" s="180">
        <v>0</v>
      </c>
      <c r="K89" s="180">
        <v>356979</v>
      </c>
      <c r="L89" s="180">
        <v>439703</v>
      </c>
      <c r="M89" s="180"/>
      <c r="N89" s="180"/>
      <c r="O89" s="180">
        <v>0</v>
      </c>
      <c r="P89" s="180">
        <v>18402</v>
      </c>
      <c r="Q89" s="180"/>
      <c r="R89" s="180">
        <v>439703</v>
      </c>
      <c r="S89" s="179"/>
      <c r="T89" s="179"/>
      <c r="U89" s="179"/>
      <c r="V89" s="179"/>
      <c r="W89" s="179"/>
      <c r="X89" s="179"/>
      <c r="Y89" s="179"/>
    </row>
    <row r="90" spans="1:29">
      <c r="A90" s="179"/>
      <c r="B90" s="180"/>
      <c r="C90" s="180"/>
      <c r="D90" s="179"/>
      <c r="E90" s="180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1:29" ht="13.8" thickBot="1">
      <c r="A91" s="179" t="s">
        <v>149</v>
      </c>
      <c r="B91" s="180"/>
      <c r="C91" s="182">
        <v>676208</v>
      </c>
      <c r="D91" s="182">
        <v>6</v>
      </c>
      <c r="E91" s="182">
        <v>38246</v>
      </c>
      <c r="F91" s="182">
        <v>445139</v>
      </c>
      <c r="G91" s="182">
        <v>246</v>
      </c>
      <c r="H91" s="182">
        <v>0</v>
      </c>
      <c r="I91" s="182">
        <v>1159845</v>
      </c>
      <c r="J91" s="182">
        <v>0</v>
      </c>
      <c r="K91" s="182">
        <v>384876</v>
      </c>
      <c r="L91" s="182">
        <v>774969</v>
      </c>
      <c r="M91" s="182">
        <v>0</v>
      </c>
      <c r="N91" s="182">
        <v>0</v>
      </c>
      <c r="O91" s="182">
        <v>0</v>
      </c>
      <c r="P91" s="182">
        <v>38246</v>
      </c>
      <c r="Q91" s="182">
        <v>0</v>
      </c>
      <c r="R91" s="182">
        <v>445139</v>
      </c>
      <c r="S91" s="179"/>
      <c r="T91" s="179"/>
      <c r="U91" s="179"/>
      <c r="V91" s="179"/>
      <c r="W91" s="179"/>
      <c r="X91" s="179"/>
      <c r="Y91" s="179"/>
    </row>
    <row r="92" spans="1:29" ht="13.8" thickTop="1">
      <c r="A92" s="179"/>
      <c r="B92" s="180"/>
      <c r="C92" s="180"/>
      <c r="D92" s="179"/>
      <c r="E92" s="180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1:29">
      <c r="A93" s="179"/>
      <c r="B93" s="180"/>
      <c r="C93" s="180">
        <v>0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/>
      <c r="N93" s="180"/>
      <c r="O93" s="180">
        <v>0</v>
      </c>
      <c r="P93" s="180">
        <v>0</v>
      </c>
      <c r="Q93" s="180"/>
      <c r="R93" s="180">
        <v>-74959</v>
      </c>
      <c r="S93" s="179"/>
      <c r="T93" s="179"/>
      <c r="U93" s="179"/>
      <c r="V93" s="179"/>
      <c r="W93" s="179"/>
      <c r="X93" s="179"/>
      <c r="Y93" s="179"/>
    </row>
    <row r="94" spans="1:29">
      <c r="A94" s="179"/>
      <c r="B94" s="180"/>
      <c r="C94" s="180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8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1:29">
      <c r="A95" s="179" t="s">
        <v>118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1:29">
      <c r="A96" s="179" t="s">
        <v>72</v>
      </c>
      <c r="B96" s="179"/>
      <c r="C96" s="198">
        <v>41729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202">
        <v>41743.60204849537</v>
      </c>
      <c r="Q96" s="179"/>
      <c r="R96" s="179"/>
      <c r="S96" s="179"/>
      <c r="T96" s="179"/>
      <c r="U96" s="179"/>
      <c r="V96" s="179"/>
      <c r="W96" s="179"/>
      <c r="X96" s="179"/>
      <c r="Y96" s="179"/>
      <c r="AA96" s="120" t="s">
        <v>72</v>
      </c>
      <c r="AC96" s="121">
        <v>41729</v>
      </c>
    </row>
    <row r="97" spans="1:37">
      <c r="A97" s="186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AA97" s="131"/>
    </row>
    <row r="98" spans="1:37">
      <c r="A98" s="179"/>
      <c r="B98" s="179"/>
      <c r="C98" s="221" t="s">
        <v>73</v>
      </c>
      <c r="D98" s="179" t="s">
        <v>74</v>
      </c>
      <c r="E98" s="223" t="s">
        <v>75</v>
      </c>
      <c r="F98" s="192" t="s">
        <v>76</v>
      </c>
      <c r="G98" s="192" t="s">
        <v>77</v>
      </c>
      <c r="H98" s="192" t="s">
        <v>78</v>
      </c>
      <c r="I98" s="179" t="s">
        <v>79</v>
      </c>
      <c r="J98" s="194" t="s">
        <v>81</v>
      </c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AC98" s="123" t="s">
        <v>73</v>
      </c>
      <c r="AD98" s="120" t="s">
        <v>74</v>
      </c>
      <c r="AE98" s="137" t="s">
        <v>75</v>
      </c>
      <c r="AF98" s="124" t="s">
        <v>76</v>
      </c>
      <c r="AG98" s="124" t="s">
        <v>77</v>
      </c>
      <c r="AH98" s="124" t="s">
        <v>78</v>
      </c>
      <c r="AI98" s="120" t="s">
        <v>79</v>
      </c>
      <c r="AJ98" s="125" t="s">
        <v>81</v>
      </c>
    </row>
    <row r="99" spans="1:37">
      <c r="A99" s="179" t="s">
        <v>82</v>
      </c>
      <c r="B99" s="179"/>
      <c r="C99" s="222">
        <v>41729</v>
      </c>
      <c r="D99" s="193">
        <v>41729</v>
      </c>
      <c r="E99" s="222">
        <v>41729</v>
      </c>
      <c r="F99" s="193">
        <v>41729</v>
      </c>
      <c r="G99" s="193">
        <v>41729</v>
      </c>
      <c r="H99" s="193">
        <v>41729</v>
      </c>
      <c r="I99" s="193">
        <v>41729</v>
      </c>
      <c r="J99" s="195" t="s">
        <v>84</v>
      </c>
      <c r="K99" s="195" t="s">
        <v>85</v>
      </c>
      <c r="L99" s="179"/>
      <c r="M99" s="196" t="s">
        <v>73</v>
      </c>
      <c r="N99" s="196" t="s">
        <v>119</v>
      </c>
      <c r="O99" s="200" t="s">
        <v>120</v>
      </c>
      <c r="P99" s="196" t="s">
        <v>88</v>
      </c>
      <c r="Q99" s="200" t="s">
        <v>89</v>
      </c>
      <c r="R99" s="179"/>
      <c r="S99" s="179"/>
      <c r="T99" s="179"/>
      <c r="U99" s="179"/>
      <c r="V99" s="179"/>
      <c r="W99" s="179"/>
      <c r="X99" s="179"/>
      <c r="AA99" s="120" t="s">
        <v>82</v>
      </c>
      <c r="AC99" s="126">
        <v>41729</v>
      </c>
      <c r="AD99" s="136">
        <v>41729</v>
      </c>
      <c r="AE99" s="126">
        <v>41729</v>
      </c>
      <c r="AF99" s="136">
        <v>41729</v>
      </c>
      <c r="AG99" s="136">
        <v>41729</v>
      </c>
      <c r="AH99" s="136">
        <v>41729</v>
      </c>
      <c r="AI99" s="136">
        <v>41729</v>
      </c>
      <c r="AJ99" s="127" t="s">
        <v>84</v>
      </c>
      <c r="AK99" s="127" t="s">
        <v>85</v>
      </c>
    </row>
    <row r="100" spans="1:37">
      <c r="A100" s="179"/>
      <c r="B100" s="179"/>
      <c r="C100" s="179"/>
      <c r="D100" s="179"/>
      <c r="E100" s="187"/>
      <c r="F100" s="179"/>
      <c r="G100" s="179"/>
      <c r="H100" s="179"/>
      <c r="I100" s="179"/>
      <c r="J100" s="187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AE100" s="122"/>
      <c r="AJ100" s="122"/>
    </row>
    <row r="101" spans="1:37" ht="14.4">
      <c r="A101" s="179" t="s">
        <v>150</v>
      </c>
      <c r="B101" s="180"/>
      <c r="C101" s="180">
        <v>82220</v>
      </c>
      <c r="D101" s="179"/>
      <c r="E101" s="207">
        <v>1222</v>
      </c>
      <c r="F101" s="179"/>
      <c r="G101" s="180"/>
      <c r="H101" s="180"/>
      <c r="I101" s="189">
        <v>83442</v>
      </c>
      <c r="J101" s="207">
        <v>884</v>
      </c>
      <c r="K101" s="189">
        <v>82558</v>
      </c>
      <c r="L101" s="179"/>
      <c r="M101" s="189"/>
      <c r="N101" s="189"/>
      <c r="O101" s="189">
        <v>1222</v>
      </c>
      <c r="P101" s="189"/>
      <c r="Q101" s="189">
        <v>0</v>
      </c>
      <c r="R101" s="179"/>
      <c r="S101" s="179"/>
      <c r="T101" s="179"/>
      <c r="U101" s="179"/>
      <c r="V101" s="179"/>
      <c r="W101" s="179"/>
      <c r="X101" s="179"/>
      <c r="AA101" s="120" t="s">
        <v>150</v>
      </c>
      <c r="AB101" s="128"/>
      <c r="AC101" s="128">
        <f>C101-C154</f>
        <v>82220</v>
      </c>
      <c r="AD101" s="128">
        <f t="shared" ref="AD101:AK101" si="0">D101-D154</f>
        <v>0</v>
      </c>
      <c r="AE101" s="130">
        <f t="shared" si="0"/>
        <v>1222</v>
      </c>
      <c r="AF101" s="128">
        <f t="shared" si="0"/>
        <v>0</v>
      </c>
      <c r="AG101" s="128">
        <f t="shared" si="0"/>
        <v>0</v>
      </c>
      <c r="AH101" s="128">
        <f t="shared" si="0"/>
        <v>0</v>
      </c>
      <c r="AI101" s="128">
        <f t="shared" si="0"/>
        <v>83442</v>
      </c>
      <c r="AJ101" s="130">
        <f t="shared" si="0"/>
        <v>884</v>
      </c>
      <c r="AK101" s="128">
        <f t="shared" si="0"/>
        <v>62865.067555402769</v>
      </c>
    </row>
    <row r="102" spans="1:37" ht="14.4">
      <c r="A102" s="179" t="s">
        <v>151</v>
      </c>
      <c r="B102" s="184"/>
      <c r="C102" s="180">
        <v>2700</v>
      </c>
      <c r="D102" s="179"/>
      <c r="E102" s="207"/>
      <c r="F102" s="179"/>
      <c r="G102" s="180"/>
      <c r="H102" s="180"/>
      <c r="I102" s="189">
        <v>2700</v>
      </c>
      <c r="J102" s="207"/>
      <c r="K102" s="189">
        <v>2700</v>
      </c>
      <c r="L102" s="179"/>
      <c r="M102" s="189"/>
      <c r="N102" s="189"/>
      <c r="O102" s="189">
        <v>0</v>
      </c>
      <c r="P102" s="189"/>
      <c r="Q102" s="189">
        <v>0</v>
      </c>
      <c r="R102" s="179"/>
      <c r="S102" s="179"/>
      <c r="T102" s="179"/>
      <c r="U102" s="179"/>
      <c r="V102" s="179"/>
      <c r="W102" s="179"/>
      <c r="X102" s="179"/>
      <c r="AA102" s="120" t="s">
        <v>151</v>
      </c>
      <c r="AB102" s="138"/>
      <c r="AC102" s="128">
        <f t="shared" ref="AC102:AK107" si="1">C102-C155</f>
        <v>2700</v>
      </c>
      <c r="AD102" s="128">
        <f t="shared" si="1"/>
        <v>0</v>
      </c>
      <c r="AE102" s="130">
        <f t="shared" si="1"/>
        <v>0</v>
      </c>
      <c r="AF102" s="128">
        <f t="shared" si="1"/>
        <v>0</v>
      </c>
      <c r="AG102" s="128">
        <f t="shared" si="1"/>
        <v>0</v>
      </c>
      <c r="AH102" s="128">
        <f t="shared" si="1"/>
        <v>0</v>
      </c>
      <c r="AI102" s="128">
        <f t="shared" si="1"/>
        <v>2700</v>
      </c>
      <c r="AJ102" s="130">
        <f t="shared" si="1"/>
        <v>0</v>
      </c>
      <c r="AK102" s="128">
        <f t="shared" si="1"/>
        <v>-15541.092787291091</v>
      </c>
    </row>
    <row r="103" spans="1:37" ht="14.4">
      <c r="A103" s="179" t="s">
        <v>152</v>
      </c>
      <c r="B103" s="184"/>
      <c r="C103" s="180">
        <v>12739</v>
      </c>
      <c r="D103" s="179"/>
      <c r="E103" s="207">
        <v>293</v>
      </c>
      <c r="F103" s="179"/>
      <c r="G103" s="180"/>
      <c r="H103" s="180"/>
      <c r="I103" s="189">
        <v>13032</v>
      </c>
      <c r="J103" s="207">
        <v>136</v>
      </c>
      <c r="K103" s="189">
        <v>12896</v>
      </c>
      <c r="L103" s="179"/>
      <c r="M103" s="189"/>
      <c r="N103" s="189"/>
      <c r="O103" s="189">
        <v>293</v>
      </c>
      <c r="P103" s="189"/>
      <c r="Q103" s="189">
        <v>0</v>
      </c>
      <c r="R103" s="179"/>
      <c r="S103" s="179"/>
      <c r="T103" s="179"/>
      <c r="U103" s="179"/>
      <c r="V103" s="179"/>
      <c r="W103" s="179"/>
      <c r="X103" s="179"/>
      <c r="AA103" s="120" t="s">
        <v>152</v>
      </c>
      <c r="AB103" s="138"/>
      <c r="AC103" s="128">
        <f t="shared" si="1"/>
        <v>12739</v>
      </c>
      <c r="AD103" s="128">
        <f t="shared" si="1"/>
        <v>0</v>
      </c>
      <c r="AE103" s="130">
        <f t="shared" si="1"/>
        <v>293</v>
      </c>
      <c r="AF103" s="128">
        <f t="shared" si="1"/>
        <v>0</v>
      </c>
      <c r="AG103" s="128">
        <f t="shared" si="1"/>
        <v>0</v>
      </c>
      <c r="AH103" s="128">
        <f t="shared" si="1"/>
        <v>0</v>
      </c>
      <c r="AI103" s="128">
        <f t="shared" si="1"/>
        <v>13032</v>
      </c>
      <c r="AJ103" s="130">
        <f t="shared" si="1"/>
        <v>136</v>
      </c>
      <c r="AK103" s="128">
        <f t="shared" si="1"/>
        <v>11605</v>
      </c>
    </row>
    <row r="104" spans="1:37" ht="14.4">
      <c r="A104" s="186" t="s">
        <v>153</v>
      </c>
      <c r="B104" s="179"/>
      <c r="C104" s="181">
        <v>364</v>
      </c>
      <c r="D104" s="190"/>
      <c r="E104" s="209"/>
      <c r="F104" s="191"/>
      <c r="G104" s="181"/>
      <c r="H104" s="181"/>
      <c r="I104" s="190">
        <v>364</v>
      </c>
      <c r="J104" s="209"/>
      <c r="K104" s="190">
        <v>364</v>
      </c>
      <c r="L104" s="179"/>
      <c r="M104" s="201"/>
      <c r="N104" s="201"/>
      <c r="O104" s="190">
        <v>0</v>
      </c>
      <c r="P104" s="201"/>
      <c r="Q104" s="190">
        <v>0</v>
      </c>
      <c r="R104" s="179"/>
      <c r="S104" s="189"/>
      <c r="T104" s="179"/>
      <c r="U104" s="179"/>
      <c r="V104" s="179"/>
      <c r="W104" s="179"/>
      <c r="X104" s="179"/>
      <c r="AA104" s="131" t="s">
        <v>153</v>
      </c>
      <c r="AC104" s="133">
        <f t="shared" si="1"/>
        <v>364</v>
      </c>
      <c r="AD104" s="133">
        <f t="shared" si="1"/>
        <v>0</v>
      </c>
      <c r="AE104" s="132">
        <f t="shared" si="1"/>
        <v>0</v>
      </c>
      <c r="AF104" s="133">
        <f t="shared" si="1"/>
        <v>0</v>
      </c>
      <c r="AG104" s="133">
        <f t="shared" si="1"/>
        <v>0</v>
      </c>
      <c r="AH104" s="133">
        <f t="shared" si="1"/>
        <v>0</v>
      </c>
      <c r="AI104" s="133">
        <f t="shared" si="1"/>
        <v>364</v>
      </c>
      <c r="AJ104" s="132">
        <f t="shared" si="1"/>
        <v>0</v>
      </c>
      <c r="AK104" s="133">
        <f t="shared" si="1"/>
        <v>-323.81372388884904</v>
      </c>
    </row>
    <row r="105" spans="1:37" ht="14.4">
      <c r="A105" s="179"/>
      <c r="B105" s="184"/>
      <c r="C105" s="183"/>
      <c r="D105" s="179"/>
      <c r="E105" s="187"/>
      <c r="F105" s="179"/>
      <c r="G105" s="180"/>
      <c r="H105" s="180"/>
      <c r="I105" s="179"/>
      <c r="J105" s="207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AB105" s="138"/>
      <c r="AC105" s="139">
        <f t="shared" si="1"/>
        <v>0</v>
      </c>
      <c r="AD105" s="128">
        <f t="shared" si="1"/>
        <v>0</v>
      </c>
      <c r="AE105" s="130">
        <f t="shared" si="1"/>
        <v>0</v>
      </c>
      <c r="AF105" s="128">
        <f t="shared" si="1"/>
        <v>0</v>
      </c>
      <c r="AG105" s="128">
        <f t="shared" si="1"/>
        <v>0</v>
      </c>
      <c r="AH105" s="128">
        <f t="shared" si="1"/>
        <v>0</v>
      </c>
      <c r="AI105" s="128">
        <f t="shared" si="1"/>
        <v>0</v>
      </c>
      <c r="AJ105" s="130">
        <f t="shared" si="1"/>
        <v>0</v>
      </c>
      <c r="AK105" s="128">
        <f t="shared" si="1"/>
        <v>0</v>
      </c>
    </row>
    <row r="106" spans="1:37" ht="14.4">
      <c r="A106" s="179" t="s">
        <v>154</v>
      </c>
      <c r="B106" s="184"/>
      <c r="C106" s="180">
        <v>67145</v>
      </c>
      <c r="D106" s="179"/>
      <c r="E106" s="207">
        <v>929</v>
      </c>
      <c r="F106" s="179"/>
      <c r="G106" s="180">
        <v>0</v>
      </c>
      <c r="H106" s="180">
        <v>0</v>
      </c>
      <c r="I106" s="180">
        <v>68074</v>
      </c>
      <c r="J106" s="207">
        <v>748</v>
      </c>
      <c r="K106" s="180">
        <v>67326</v>
      </c>
      <c r="L106" s="189"/>
      <c r="M106" s="180"/>
      <c r="N106" s="180"/>
      <c r="O106" s="180"/>
      <c r="P106" s="180"/>
      <c r="Q106" s="180"/>
      <c r="R106" s="179"/>
      <c r="S106" s="179"/>
      <c r="T106" s="179"/>
      <c r="U106" s="186" t="s">
        <v>155</v>
      </c>
      <c r="V106" s="179"/>
      <c r="W106" s="179"/>
      <c r="X106" s="272">
        <v>524</v>
      </c>
      <c r="AA106" s="120" t="s">
        <v>154</v>
      </c>
      <c r="AB106" s="138"/>
      <c r="AC106" s="128">
        <f t="shared" si="1"/>
        <v>67145</v>
      </c>
      <c r="AD106" s="128">
        <f t="shared" si="1"/>
        <v>0</v>
      </c>
      <c r="AE106" s="130">
        <f t="shared" si="1"/>
        <v>929</v>
      </c>
      <c r="AF106" s="128">
        <f t="shared" si="1"/>
        <v>0</v>
      </c>
      <c r="AG106" s="128">
        <f t="shared" si="1"/>
        <v>0</v>
      </c>
      <c r="AH106" s="128">
        <f t="shared" si="1"/>
        <v>0</v>
      </c>
      <c r="AI106" s="128">
        <f t="shared" si="1"/>
        <v>68074</v>
      </c>
      <c r="AJ106" s="130">
        <f t="shared" si="1"/>
        <v>748</v>
      </c>
      <c r="AK106" s="128">
        <f t="shared" si="1"/>
        <v>66799.025933417288</v>
      </c>
    </row>
    <row r="107" spans="1:37" ht="14.4">
      <c r="A107" s="179" t="s">
        <v>156</v>
      </c>
      <c r="B107" s="184"/>
      <c r="C107" s="181">
        <v>30609</v>
      </c>
      <c r="D107" s="191"/>
      <c r="E107" s="209">
        <v>524</v>
      </c>
      <c r="F107" s="191"/>
      <c r="G107" s="181"/>
      <c r="H107" s="181"/>
      <c r="I107" s="190">
        <v>31133</v>
      </c>
      <c r="J107" s="209">
        <v>583</v>
      </c>
      <c r="K107" s="190">
        <v>30550</v>
      </c>
      <c r="L107" s="189"/>
      <c r="M107" s="201"/>
      <c r="N107" s="201"/>
      <c r="O107" s="190"/>
      <c r="P107" s="201"/>
      <c r="Q107" s="190"/>
      <c r="R107" s="179"/>
      <c r="S107" s="179"/>
      <c r="T107" s="179"/>
      <c r="U107" s="186" t="s">
        <v>157</v>
      </c>
      <c r="V107" s="179"/>
      <c r="W107" s="179"/>
      <c r="X107" s="272">
        <v>188.4828</v>
      </c>
      <c r="AA107" s="120" t="s">
        <v>156</v>
      </c>
      <c r="AB107" s="138"/>
      <c r="AC107" s="133">
        <f>C107-C160</f>
        <v>30609</v>
      </c>
      <c r="AD107" s="133">
        <f t="shared" si="1"/>
        <v>0</v>
      </c>
      <c r="AE107" s="132">
        <f t="shared" si="1"/>
        <v>524</v>
      </c>
      <c r="AF107" s="133">
        <f t="shared" si="1"/>
        <v>0</v>
      </c>
      <c r="AG107" s="133">
        <f t="shared" si="1"/>
        <v>0</v>
      </c>
      <c r="AH107" s="133">
        <f t="shared" si="1"/>
        <v>0</v>
      </c>
      <c r="AI107" s="133">
        <f t="shared" si="1"/>
        <v>31133</v>
      </c>
      <c r="AJ107" s="132">
        <f t="shared" si="1"/>
        <v>583</v>
      </c>
      <c r="AK107" s="133">
        <f t="shared" si="1"/>
        <v>30550</v>
      </c>
    </row>
    <row r="108" spans="1:37" ht="14.4">
      <c r="A108" s="179"/>
      <c r="B108" s="184"/>
      <c r="C108" s="180"/>
      <c r="D108" s="179"/>
      <c r="E108" s="179"/>
      <c r="F108" s="179"/>
      <c r="G108" s="180"/>
      <c r="H108" s="180"/>
      <c r="I108" s="179"/>
      <c r="J108" s="187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86" t="s">
        <v>158</v>
      </c>
      <c r="V108" s="179"/>
      <c r="W108" s="179"/>
      <c r="X108" s="272">
        <v>335.5172</v>
      </c>
      <c r="AB108" s="138"/>
      <c r="AC108" s="128">
        <f t="shared" ref="AC108:AK123" si="2">C108-C161</f>
        <v>0</v>
      </c>
      <c r="AD108" s="128">
        <f t="shared" si="2"/>
        <v>0</v>
      </c>
      <c r="AE108" s="128">
        <f t="shared" si="2"/>
        <v>0</v>
      </c>
      <c r="AF108" s="128">
        <f t="shared" si="2"/>
        <v>0</v>
      </c>
      <c r="AG108" s="128">
        <f t="shared" si="2"/>
        <v>0</v>
      </c>
      <c r="AH108" s="128">
        <f t="shared" si="2"/>
        <v>0</v>
      </c>
      <c r="AI108" s="128">
        <f t="shared" si="2"/>
        <v>0</v>
      </c>
      <c r="AJ108" s="130">
        <f t="shared" si="2"/>
        <v>0</v>
      </c>
      <c r="AK108" s="128">
        <f t="shared" si="2"/>
        <v>0</v>
      </c>
    </row>
    <row r="109" spans="1:37" ht="14.4">
      <c r="A109" s="179" t="s">
        <v>159</v>
      </c>
      <c r="B109" s="184"/>
      <c r="C109" s="180">
        <v>36536</v>
      </c>
      <c r="D109" s="180">
        <v>0</v>
      </c>
      <c r="E109" s="180">
        <v>405</v>
      </c>
      <c r="F109" s="180">
        <v>0</v>
      </c>
      <c r="G109" s="180">
        <v>0</v>
      </c>
      <c r="H109" s="180">
        <v>0</v>
      </c>
      <c r="I109" s="180">
        <v>36941</v>
      </c>
      <c r="J109" s="207">
        <v>165</v>
      </c>
      <c r="K109" s="189">
        <v>36776</v>
      </c>
      <c r="L109" s="189"/>
      <c r="M109" s="189"/>
      <c r="N109" s="189"/>
      <c r="O109" s="180"/>
      <c r="P109" s="189"/>
      <c r="Q109" s="180"/>
      <c r="R109" s="179"/>
      <c r="S109" s="189"/>
      <c r="T109" s="179"/>
      <c r="U109" s="179"/>
      <c r="V109" s="179"/>
      <c r="W109" s="179"/>
      <c r="X109" s="179"/>
      <c r="AA109" s="120" t="s">
        <v>159</v>
      </c>
      <c r="AB109" s="138"/>
      <c r="AC109" s="128">
        <f t="shared" si="2"/>
        <v>36536</v>
      </c>
      <c r="AD109" s="128">
        <f t="shared" si="2"/>
        <v>0</v>
      </c>
      <c r="AE109" s="128">
        <f t="shared" si="2"/>
        <v>405</v>
      </c>
      <c r="AF109" s="128">
        <f t="shared" si="2"/>
        <v>0</v>
      </c>
      <c r="AG109" s="128">
        <f t="shared" si="2"/>
        <v>0</v>
      </c>
      <c r="AH109" s="128">
        <f t="shared" si="2"/>
        <v>0</v>
      </c>
      <c r="AI109" s="128">
        <f t="shared" si="2"/>
        <v>36941</v>
      </c>
      <c r="AJ109" s="130">
        <f t="shared" si="2"/>
        <v>165</v>
      </c>
      <c r="AK109" s="128">
        <f t="shared" si="2"/>
        <v>34000.398498730014</v>
      </c>
    </row>
    <row r="110" spans="1:37" ht="14.4">
      <c r="A110" s="179"/>
      <c r="B110" s="184"/>
      <c r="C110" s="180"/>
      <c r="D110" s="179"/>
      <c r="E110" s="179"/>
      <c r="F110" s="179"/>
      <c r="G110" s="180"/>
      <c r="H110" s="180"/>
      <c r="I110" s="179"/>
      <c r="J110" s="187"/>
      <c r="K110" s="179"/>
      <c r="L110" s="214"/>
      <c r="M110" s="179"/>
      <c r="N110" s="179"/>
      <c r="O110" s="179"/>
      <c r="P110" s="179"/>
      <c r="Q110" s="179"/>
      <c r="R110" s="179"/>
      <c r="S110" s="189"/>
      <c r="T110" s="270">
        <v>0</v>
      </c>
      <c r="U110" s="186" t="s">
        <v>160</v>
      </c>
      <c r="V110" s="179"/>
      <c r="W110" s="179"/>
      <c r="X110" s="179"/>
      <c r="AB110" s="138"/>
      <c r="AC110" s="128">
        <f t="shared" si="2"/>
        <v>0</v>
      </c>
      <c r="AD110" s="128">
        <f t="shared" si="2"/>
        <v>0</v>
      </c>
      <c r="AE110" s="128">
        <f t="shared" si="2"/>
        <v>0</v>
      </c>
      <c r="AF110" s="128">
        <f t="shared" si="2"/>
        <v>0</v>
      </c>
      <c r="AG110" s="128">
        <f t="shared" si="2"/>
        <v>0</v>
      </c>
      <c r="AH110" s="128">
        <f t="shared" si="2"/>
        <v>0</v>
      </c>
      <c r="AI110" s="128">
        <f t="shared" si="2"/>
        <v>0</v>
      </c>
      <c r="AJ110" s="130">
        <f t="shared" si="2"/>
        <v>0</v>
      </c>
      <c r="AK110" s="128">
        <f t="shared" si="2"/>
        <v>-2665.8305620537099</v>
      </c>
    </row>
    <row r="111" spans="1:37" ht="14.4">
      <c r="A111" s="179" t="s">
        <v>161</v>
      </c>
      <c r="B111" s="184"/>
      <c r="C111" s="183">
        <v>0</v>
      </c>
      <c r="D111" s="179"/>
      <c r="E111" s="180">
        <v>0</v>
      </c>
      <c r="F111" s="180">
        <v>-5189</v>
      </c>
      <c r="G111" s="180"/>
      <c r="H111" s="180"/>
      <c r="I111" s="189">
        <v>-5189</v>
      </c>
      <c r="J111" s="207">
        <v>-5189</v>
      </c>
      <c r="K111" s="189">
        <v>0</v>
      </c>
      <c r="L111" s="179"/>
      <c r="M111" s="189"/>
      <c r="N111" s="189"/>
      <c r="O111" s="189">
        <v>0</v>
      </c>
      <c r="P111" s="189"/>
      <c r="Q111" s="189">
        <v>-5189</v>
      </c>
      <c r="R111" s="179"/>
      <c r="S111" s="179"/>
      <c r="T111" s="179">
        <v>324.88</v>
      </c>
      <c r="U111" s="186" t="s">
        <v>162</v>
      </c>
      <c r="V111" s="179"/>
      <c r="W111" s="179"/>
      <c r="X111" s="272">
        <v>748</v>
      </c>
      <c r="AA111" s="120" t="s">
        <v>161</v>
      </c>
      <c r="AB111" s="138"/>
      <c r="AC111" s="139">
        <f t="shared" si="2"/>
        <v>0</v>
      </c>
      <c r="AD111" s="128">
        <f t="shared" si="2"/>
        <v>0</v>
      </c>
      <c r="AE111" s="128">
        <f t="shared" si="2"/>
        <v>0</v>
      </c>
      <c r="AF111" s="128">
        <f t="shared" si="2"/>
        <v>-5189</v>
      </c>
      <c r="AG111" s="128">
        <f t="shared" si="2"/>
        <v>0</v>
      </c>
      <c r="AH111" s="128">
        <f t="shared" si="2"/>
        <v>0</v>
      </c>
      <c r="AI111" s="128">
        <f t="shared" si="2"/>
        <v>-5189</v>
      </c>
      <c r="AJ111" s="130">
        <f t="shared" si="2"/>
        <v>-5189</v>
      </c>
      <c r="AK111" s="128">
        <f t="shared" si="2"/>
        <v>-185.44597201318413</v>
      </c>
    </row>
    <row r="112" spans="1:37" ht="14.4">
      <c r="A112" s="179"/>
      <c r="B112" s="184"/>
      <c r="C112" s="180"/>
      <c r="D112" s="179"/>
      <c r="E112" s="180"/>
      <c r="F112" s="179"/>
      <c r="G112" s="180"/>
      <c r="H112" s="180"/>
      <c r="I112" s="179"/>
      <c r="J112" s="187"/>
      <c r="K112" s="179"/>
      <c r="L112" s="189"/>
      <c r="M112" s="179"/>
      <c r="N112" s="179"/>
      <c r="O112" s="179"/>
      <c r="P112" s="179"/>
      <c r="Q112" s="179"/>
      <c r="R112" s="179"/>
      <c r="S112" s="189"/>
      <c r="T112" s="179"/>
      <c r="U112" s="186" t="s">
        <v>163</v>
      </c>
      <c r="V112" s="179"/>
      <c r="W112" s="179"/>
      <c r="X112" s="272">
        <v>247.06439999999998</v>
      </c>
      <c r="AB112" s="138"/>
      <c r="AC112" s="128">
        <f t="shared" si="2"/>
        <v>0</v>
      </c>
      <c r="AD112" s="128">
        <f t="shared" si="2"/>
        <v>0</v>
      </c>
      <c r="AE112" s="128">
        <f t="shared" si="2"/>
        <v>0</v>
      </c>
      <c r="AF112" s="128">
        <f t="shared" si="2"/>
        <v>0</v>
      </c>
      <c r="AG112" s="128">
        <f t="shared" si="2"/>
        <v>0</v>
      </c>
      <c r="AH112" s="128">
        <f t="shared" si="2"/>
        <v>0</v>
      </c>
      <c r="AI112" s="128">
        <f t="shared" si="2"/>
        <v>0</v>
      </c>
      <c r="AJ112" s="130">
        <f t="shared" si="2"/>
        <v>0</v>
      </c>
      <c r="AK112" s="128">
        <f t="shared" si="2"/>
        <v>-75.6750327969051</v>
      </c>
    </row>
    <row r="113" spans="1:37" ht="14.4">
      <c r="A113" s="179" t="s">
        <v>164</v>
      </c>
      <c r="B113" s="184"/>
      <c r="C113" s="183">
        <v>2730</v>
      </c>
      <c r="D113" s="179"/>
      <c r="E113" s="180">
        <v>2</v>
      </c>
      <c r="F113" s="180">
        <v>21</v>
      </c>
      <c r="G113" s="180"/>
      <c r="H113" s="180"/>
      <c r="I113" s="189">
        <v>2753</v>
      </c>
      <c r="J113" s="204"/>
      <c r="K113" s="189">
        <v>2753</v>
      </c>
      <c r="L113" s="179"/>
      <c r="M113" s="189"/>
      <c r="N113" s="189"/>
      <c r="O113" s="189">
        <v>2</v>
      </c>
      <c r="P113" s="189"/>
      <c r="Q113" s="189">
        <v>21</v>
      </c>
      <c r="R113" s="179"/>
      <c r="S113" s="179"/>
      <c r="T113" s="179"/>
      <c r="U113" s="186" t="s">
        <v>165</v>
      </c>
      <c r="V113" s="179"/>
      <c r="W113" s="179"/>
      <c r="X113" s="272">
        <v>500.93560000000002</v>
      </c>
      <c r="Y113" s="179"/>
      <c r="AA113" s="120" t="s">
        <v>164</v>
      </c>
      <c r="AB113" s="138"/>
      <c r="AC113" s="139">
        <f t="shared" si="2"/>
        <v>2730</v>
      </c>
      <c r="AD113" s="128">
        <f t="shared" si="2"/>
        <v>0</v>
      </c>
      <c r="AE113" s="128">
        <f t="shared" si="2"/>
        <v>2</v>
      </c>
      <c r="AF113" s="128">
        <f t="shared" si="2"/>
        <v>21</v>
      </c>
      <c r="AG113" s="128">
        <f t="shared" si="2"/>
        <v>0</v>
      </c>
      <c r="AH113" s="128">
        <f t="shared" si="2"/>
        <v>0</v>
      </c>
      <c r="AI113" s="128">
        <f t="shared" si="2"/>
        <v>2753</v>
      </c>
      <c r="AJ113" s="130">
        <f t="shared" si="2"/>
        <v>0</v>
      </c>
      <c r="AK113" s="140">
        <f t="shared" si="2"/>
        <v>2753</v>
      </c>
    </row>
    <row r="114" spans="1:37" ht="14.4">
      <c r="A114" s="179" t="s">
        <v>166</v>
      </c>
      <c r="B114" s="184"/>
      <c r="C114" s="180">
        <v>3617</v>
      </c>
      <c r="D114" s="179"/>
      <c r="E114" s="180"/>
      <c r="F114" s="179"/>
      <c r="G114" s="180"/>
      <c r="H114" s="180"/>
      <c r="I114" s="189">
        <v>3617</v>
      </c>
      <c r="J114" s="187"/>
      <c r="K114" s="189">
        <v>3617</v>
      </c>
      <c r="L114" s="179"/>
      <c r="M114" s="189"/>
      <c r="N114" s="189"/>
      <c r="O114" s="189">
        <v>0</v>
      </c>
      <c r="P114" s="189"/>
      <c r="Q114" s="189">
        <v>0</v>
      </c>
      <c r="R114" s="179"/>
      <c r="S114" s="179"/>
      <c r="T114" s="179"/>
      <c r="U114" s="179"/>
      <c r="V114" s="179"/>
      <c r="W114" s="179"/>
      <c r="X114" s="179"/>
      <c r="Y114" s="179"/>
      <c r="AA114" s="120" t="s">
        <v>166</v>
      </c>
      <c r="AB114" s="138"/>
      <c r="AC114" s="128">
        <f t="shared" si="2"/>
        <v>3617</v>
      </c>
      <c r="AD114" s="128">
        <f t="shared" si="2"/>
        <v>0</v>
      </c>
      <c r="AE114" s="128">
        <f t="shared" si="2"/>
        <v>0</v>
      </c>
      <c r="AF114" s="128">
        <f t="shared" si="2"/>
        <v>0</v>
      </c>
      <c r="AG114" s="128">
        <f t="shared" si="2"/>
        <v>0</v>
      </c>
      <c r="AH114" s="128">
        <f t="shared" si="2"/>
        <v>0</v>
      </c>
      <c r="AI114" s="128">
        <f t="shared" si="2"/>
        <v>3617</v>
      </c>
      <c r="AJ114" s="130">
        <f t="shared" si="2"/>
        <v>0</v>
      </c>
      <c r="AK114" s="140">
        <f t="shared" si="2"/>
        <v>-13300.330943327237</v>
      </c>
    </row>
    <row r="115" spans="1:37" ht="14.4">
      <c r="A115" s="179"/>
      <c r="B115" s="184"/>
      <c r="C115" s="180"/>
      <c r="D115" s="179"/>
      <c r="E115" s="180"/>
      <c r="F115" s="179"/>
      <c r="G115" s="180"/>
      <c r="H115" s="180"/>
      <c r="I115" s="179"/>
      <c r="J115" s="187"/>
      <c r="K115" s="179"/>
      <c r="L115" s="179"/>
      <c r="M115" s="179"/>
      <c r="N115" s="179"/>
      <c r="O115" s="179"/>
      <c r="P115" s="179"/>
      <c r="Q115" s="179"/>
      <c r="R115" s="179"/>
      <c r="S115" s="179"/>
      <c r="T115" s="189">
        <v>284.24</v>
      </c>
      <c r="U115" s="179"/>
      <c r="V115" s="179"/>
      <c r="W115" s="179"/>
      <c r="X115" s="179"/>
      <c r="Y115" s="179"/>
      <c r="AB115" s="138"/>
      <c r="AC115" s="128">
        <f t="shared" si="2"/>
        <v>0</v>
      </c>
      <c r="AD115" s="128">
        <f t="shared" si="2"/>
        <v>0</v>
      </c>
      <c r="AE115" s="128">
        <f t="shared" si="2"/>
        <v>0</v>
      </c>
      <c r="AF115" s="128">
        <f t="shared" si="2"/>
        <v>0</v>
      </c>
      <c r="AG115" s="128">
        <f t="shared" si="2"/>
        <v>0</v>
      </c>
      <c r="AH115" s="128">
        <f t="shared" si="2"/>
        <v>0</v>
      </c>
      <c r="AI115" s="128">
        <f t="shared" si="2"/>
        <v>0</v>
      </c>
      <c r="AJ115" s="130">
        <f t="shared" si="2"/>
        <v>0</v>
      </c>
      <c r="AK115" s="128">
        <f t="shared" si="2"/>
        <v>-6660.0517582020475</v>
      </c>
    </row>
    <row r="116" spans="1:37" ht="14.4">
      <c r="A116" s="179" t="s">
        <v>167</v>
      </c>
      <c r="B116" s="184"/>
      <c r="C116" s="180"/>
      <c r="D116" s="179"/>
      <c r="E116" s="180"/>
      <c r="F116" s="179"/>
      <c r="G116" s="180"/>
      <c r="H116" s="180"/>
      <c r="I116" s="179"/>
      <c r="J116" s="187"/>
      <c r="K116" s="179"/>
      <c r="L116" s="179"/>
      <c r="M116" s="179"/>
      <c r="N116" s="179"/>
      <c r="O116" s="179"/>
      <c r="P116" s="179"/>
      <c r="Q116" s="179"/>
      <c r="R116" s="179"/>
      <c r="S116" s="179"/>
      <c r="T116" s="189">
        <v>-284.24</v>
      </c>
      <c r="U116" s="186" t="s">
        <v>168</v>
      </c>
      <c r="V116" s="179"/>
      <c r="W116" s="179"/>
      <c r="X116" s="186" t="s">
        <v>169</v>
      </c>
      <c r="Y116" s="179"/>
      <c r="AA116" s="120" t="s">
        <v>167</v>
      </c>
      <c r="AB116" s="138"/>
      <c r="AC116" s="128">
        <f t="shared" si="2"/>
        <v>0</v>
      </c>
      <c r="AD116" s="128">
        <f t="shared" si="2"/>
        <v>0</v>
      </c>
      <c r="AE116" s="128">
        <f t="shared" si="2"/>
        <v>0</v>
      </c>
      <c r="AF116" s="128">
        <f t="shared" si="2"/>
        <v>0</v>
      </c>
      <c r="AG116" s="128">
        <f t="shared" si="2"/>
        <v>0</v>
      </c>
      <c r="AH116" s="128">
        <f t="shared" si="2"/>
        <v>0</v>
      </c>
      <c r="AI116" s="128">
        <f t="shared" si="2"/>
        <v>0</v>
      </c>
      <c r="AJ116" s="130">
        <f t="shared" si="2"/>
        <v>0</v>
      </c>
      <c r="AK116" s="128">
        <f t="shared" si="2"/>
        <v>-5486.9068051513486</v>
      </c>
    </row>
    <row r="117" spans="1:37" ht="14.4">
      <c r="A117" s="179" t="s">
        <v>170</v>
      </c>
      <c r="B117" s="184"/>
      <c r="C117" s="207">
        <v>4580</v>
      </c>
      <c r="D117" s="179"/>
      <c r="E117" s="207">
        <v>400</v>
      </c>
      <c r="F117" s="179"/>
      <c r="G117" s="180"/>
      <c r="H117" s="197"/>
      <c r="I117" s="189">
        <v>4980</v>
      </c>
      <c r="J117" s="187"/>
      <c r="K117" s="189">
        <v>4980</v>
      </c>
      <c r="L117" s="179"/>
      <c r="M117" s="189"/>
      <c r="N117" s="189"/>
      <c r="O117" s="189">
        <v>400</v>
      </c>
      <c r="P117" s="189"/>
      <c r="Q117" s="189">
        <v>0</v>
      </c>
      <c r="R117" s="179"/>
      <c r="S117" s="179"/>
      <c r="T117" s="179"/>
      <c r="U117" s="186" t="s">
        <v>171</v>
      </c>
      <c r="V117" s="179"/>
      <c r="W117" s="179"/>
      <c r="X117" s="189">
        <v>335.5172</v>
      </c>
      <c r="Y117" s="186" t="s">
        <v>172</v>
      </c>
      <c r="AA117" s="120" t="s">
        <v>170</v>
      </c>
      <c r="AB117" s="138"/>
      <c r="AC117" s="130">
        <f t="shared" si="2"/>
        <v>4580</v>
      </c>
      <c r="AD117" s="128">
        <f t="shared" si="2"/>
        <v>0</v>
      </c>
      <c r="AE117" s="130">
        <f t="shared" si="2"/>
        <v>400</v>
      </c>
      <c r="AF117" s="128">
        <f t="shared" si="2"/>
        <v>0</v>
      </c>
      <c r="AG117" s="128">
        <f t="shared" si="2"/>
        <v>0</v>
      </c>
      <c r="AH117" s="134">
        <f t="shared" si="2"/>
        <v>0</v>
      </c>
      <c r="AI117" s="128">
        <f t="shared" si="2"/>
        <v>4980</v>
      </c>
      <c r="AJ117" s="130">
        <f t="shared" si="2"/>
        <v>0</v>
      </c>
      <c r="AK117" s="128">
        <f t="shared" si="2"/>
        <v>3806.8550469493011</v>
      </c>
    </row>
    <row r="118" spans="1:37" ht="14.4">
      <c r="A118" s="179" t="s">
        <v>173</v>
      </c>
      <c r="B118" s="184"/>
      <c r="C118" s="207">
        <v>9690</v>
      </c>
      <c r="D118" s="179"/>
      <c r="E118" s="207">
        <v>773</v>
      </c>
      <c r="F118" s="179"/>
      <c r="G118" s="180"/>
      <c r="H118" s="180"/>
      <c r="I118" s="189">
        <v>10463</v>
      </c>
      <c r="J118" s="207"/>
      <c r="K118" s="189">
        <v>10463</v>
      </c>
      <c r="L118" s="179"/>
      <c r="M118" s="189"/>
      <c r="N118" s="189"/>
      <c r="O118" s="189">
        <v>773</v>
      </c>
      <c r="P118" s="189"/>
      <c r="Q118" s="189">
        <v>0</v>
      </c>
      <c r="R118" s="179"/>
      <c r="S118" s="179"/>
      <c r="T118" s="179"/>
      <c r="U118" s="186" t="s">
        <v>174</v>
      </c>
      <c r="V118" s="179"/>
      <c r="W118" s="179"/>
      <c r="X118" s="272">
        <v>500.93560000000002</v>
      </c>
      <c r="Y118" s="186" t="s">
        <v>175</v>
      </c>
      <c r="AA118" s="120" t="s">
        <v>173</v>
      </c>
      <c r="AB118" s="138"/>
      <c r="AC118" s="130">
        <f t="shared" si="2"/>
        <v>9690</v>
      </c>
      <c r="AD118" s="128">
        <f t="shared" si="2"/>
        <v>0</v>
      </c>
      <c r="AE118" s="130">
        <f t="shared" si="2"/>
        <v>773</v>
      </c>
      <c r="AF118" s="128">
        <f t="shared" si="2"/>
        <v>0</v>
      </c>
      <c r="AG118" s="128">
        <f t="shared" si="2"/>
        <v>0</v>
      </c>
      <c r="AH118" s="128">
        <f t="shared" si="2"/>
        <v>0</v>
      </c>
      <c r="AI118" s="128">
        <f t="shared" si="2"/>
        <v>10463</v>
      </c>
      <c r="AJ118" s="130">
        <f t="shared" si="2"/>
        <v>0</v>
      </c>
      <c r="AK118" s="128">
        <f t="shared" si="2"/>
        <v>10463</v>
      </c>
    </row>
    <row r="119" spans="1:37" ht="14.4">
      <c r="A119" s="179" t="s">
        <v>176</v>
      </c>
      <c r="B119" s="184"/>
      <c r="C119" s="207">
        <v>737</v>
      </c>
      <c r="D119" s="179"/>
      <c r="E119" s="207"/>
      <c r="F119" s="179"/>
      <c r="G119" s="180"/>
      <c r="H119" s="180"/>
      <c r="I119" s="189">
        <v>737</v>
      </c>
      <c r="J119" s="187"/>
      <c r="K119" s="189">
        <v>737</v>
      </c>
      <c r="L119" s="179"/>
      <c r="M119" s="189"/>
      <c r="N119" s="189"/>
      <c r="O119" s="189">
        <v>0</v>
      </c>
      <c r="P119" s="189"/>
      <c r="Q119" s="189">
        <v>0</v>
      </c>
      <c r="R119" s="179"/>
      <c r="S119" s="179"/>
      <c r="T119" s="179"/>
      <c r="U119" s="186" t="s">
        <v>177</v>
      </c>
      <c r="V119" s="179"/>
      <c r="W119" s="179"/>
      <c r="X119" s="189">
        <v>-165.41840000000002</v>
      </c>
      <c r="Y119" s="186" t="s">
        <v>175</v>
      </c>
      <c r="AA119" s="120" t="s">
        <v>176</v>
      </c>
      <c r="AB119" s="138"/>
      <c r="AC119" s="130">
        <f t="shared" si="2"/>
        <v>737</v>
      </c>
      <c r="AD119" s="128">
        <f t="shared" si="2"/>
        <v>0</v>
      </c>
      <c r="AE119" s="130">
        <f t="shared" si="2"/>
        <v>0</v>
      </c>
      <c r="AF119" s="128">
        <f t="shared" si="2"/>
        <v>0</v>
      </c>
      <c r="AG119" s="128">
        <f t="shared" si="2"/>
        <v>0</v>
      </c>
      <c r="AH119" s="128">
        <f t="shared" si="2"/>
        <v>0</v>
      </c>
      <c r="AI119" s="128">
        <f t="shared" si="2"/>
        <v>737</v>
      </c>
      <c r="AJ119" s="130">
        <f t="shared" si="2"/>
        <v>0</v>
      </c>
      <c r="AK119" s="128">
        <f t="shared" si="2"/>
        <v>-9520.2791851251895</v>
      </c>
    </row>
    <row r="120" spans="1:37" ht="14.4">
      <c r="A120" s="179" t="s">
        <v>178</v>
      </c>
      <c r="B120" s="184"/>
      <c r="C120" s="209">
        <v>7142</v>
      </c>
      <c r="D120" s="191"/>
      <c r="E120" s="209">
        <v>754</v>
      </c>
      <c r="F120" s="191"/>
      <c r="G120" s="181"/>
      <c r="H120" s="181"/>
      <c r="I120" s="190">
        <v>7896</v>
      </c>
      <c r="J120" s="266"/>
      <c r="K120" s="190">
        <v>7896</v>
      </c>
      <c r="L120" s="179"/>
      <c r="M120" s="201"/>
      <c r="N120" s="201"/>
      <c r="O120" s="190">
        <v>754</v>
      </c>
      <c r="P120" s="201"/>
      <c r="Q120" s="190">
        <v>0</v>
      </c>
      <c r="R120" s="179"/>
      <c r="S120" s="179"/>
      <c r="T120" s="179"/>
      <c r="U120" s="179"/>
      <c r="V120" s="179"/>
      <c r="W120" s="179"/>
      <c r="X120" s="179"/>
      <c r="Y120" s="179"/>
      <c r="AA120" s="120" t="s">
        <v>178</v>
      </c>
      <c r="AB120" s="138"/>
      <c r="AC120" s="132">
        <f t="shared" si="2"/>
        <v>7142</v>
      </c>
      <c r="AD120" s="133">
        <f t="shared" si="2"/>
        <v>0</v>
      </c>
      <c r="AE120" s="132">
        <f t="shared" si="2"/>
        <v>754</v>
      </c>
      <c r="AF120" s="133">
        <f t="shared" si="2"/>
        <v>0</v>
      </c>
      <c r="AG120" s="133">
        <f t="shared" si="2"/>
        <v>0</v>
      </c>
      <c r="AH120" s="133">
        <f t="shared" si="2"/>
        <v>0</v>
      </c>
      <c r="AI120" s="133">
        <f t="shared" si="2"/>
        <v>7896</v>
      </c>
      <c r="AJ120" s="132">
        <f t="shared" si="2"/>
        <v>0</v>
      </c>
      <c r="AK120" s="133">
        <f t="shared" si="2"/>
        <v>7895.4043176475052</v>
      </c>
    </row>
    <row r="121" spans="1:37" ht="14.4">
      <c r="A121" s="179"/>
      <c r="B121" s="184"/>
      <c r="C121" s="207">
        <v>22149</v>
      </c>
      <c r="D121" s="179"/>
      <c r="E121" s="207">
        <v>1927</v>
      </c>
      <c r="F121" s="180">
        <v>0</v>
      </c>
      <c r="G121" s="180">
        <v>0</v>
      </c>
      <c r="H121" s="180">
        <v>0</v>
      </c>
      <c r="I121" s="180">
        <v>24076</v>
      </c>
      <c r="J121" s="207">
        <v>0</v>
      </c>
      <c r="K121" s="180">
        <v>24076</v>
      </c>
      <c r="L121" s="179"/>
      <c r="M121" s="180"/>
      <c r="N121" s="180"/>
      <c r="O121" s="180">
        <v>1927</v>
      </c>
      <c r="P121" s="180"/>
      <c r="Q121" s="180">
        <v>0</v>
      </c>
      <c r="R121" s="179"/>
      <c r="S121" s="179"/>
      <c r="T121" s="179"/>
      <c r="U121" s="179"/>
      <c r="V121" s="179"/>
      <c r="W121" s="179"/>
      <c r="X121" s="179"/>
      <c r="Y121" s="179"/>
      <c r="AB121" s="138"/>
      <c r="AC121" s="130">
        <f t="shared" si="2"/>
        <v>22149</v>
      </c>
      <c r="AD121" s="128">
        <f t="shared" si="2"/>
        <v>0</v>
      </c>
      <c r="AE121" s="130">
        <f t="shared" si="2"/>
        <v>1927</v>
      </c>
      <c r="AF121" s="128">
        <f t="shared" si="2"/>
        <v>0</v>
      </c>
      <c r="AG121" s="128">
        <f t="shared" si="2"/>
        <v>0</v>
      </c>
      <c r="AH121" s="128">
        <f t="shared" si="2"/>
        <v>0</v>
      </c>
      <c r="AI121" s="128">
        <f t="shared" si="2"/>
        <v>24076</v>
      </c>
      <c r="AJ121" s="130">
        <f t="shared" si="2"/>
        <v>0</v>
      </c>
      <c r="AK121" s="140">
        <f t="shared" si="2"/>
        <v>24076</v>
      </c>
    </row>
    <row r="122" spans="1:37" ht="14.4">
      <c r="A122" s="179" t="s">
        <v>179</v>
      </c>
      <c r="B122" s="184"/>
      <c r="C122" s="219"/>
      <c r="D122" s="179"/>
      <c r="E122" s="207"/>
      <c r="F122" s="179"/>
      <c r="G122" s="180"/>
      <c r="H122" s="180"/>
      <c r="I122" s="179"/>
      <c r="J122" s="187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AA122" s="120" t="s">
        <v>179</v>
      </c>
      <c r="AB122" s="138"/>
      <c r="AC122" s="141">
        <f t="shared" si="2"/>
        <v>0</v>
      </c>
      <c r="AD122" s="128">
        <f t="shared" si="2"/>
        <v>0</v>
      </c>
      <c r="AE122" s="130">
        <f t="shared" si="2"/>
        <v>0</v>
      </c>
      <c r="AF122" s="128">
        <f t="shared" si="2"/>
        <v>0</v>
      </c>
      <c r="AG122" s="128">
        <f t="shared" si="2"/>
        <v>0</v>
      </c>
      <c r="AH122" s="128">
        <f t="shared" si="2"/>
        <v>0</v>
      </c>
      <c r="AI122" s="128">
        <f t="shared" si="2"/>
        <v>0</v>
      </c>
      <c r="AJ122" s="130">
        <f t="shared" si="2"/>
        <v>0</v>
      </c>
      <c r="AK122" s="128">
        <f t="shared" si="2"/>
        <v>-10552.775973267757</v>
      </c>
    </row>
    <row r="123" spans="1:37" ht="14.4">
      <c r="A123" s="179" t="s">
        <v>180</v>
      </c>
      <c r="B123" s="184"/>
      <c r="C123" s="207">
        <v>827</v>
      </c>
      <c r="D123" s="179"/>
      <c r="E123" s="207">
        <v>189</v>
      </c>
      <c r="F123" s="187">
        <v>135</v>
      </c>
      <c r="G123" s="180"/>
      <c r="H123" s="180"/>
      <c r="I123" s="189">
        <v>1151</v>
      </c>
      <c r="J123" s="187"/>
      <c r="K123" s="189">
        <v>1151</v>
      </c>
      <c r="L123" s="179"/>
      <c r="M123" s="189"/>
      <c r="N123" s="189"/>
      <c r="O123" s="189">
        <v>189</v>
      </c>
      <c r="P123" s="189"/>
      <c r="Q123" s="189">
        <v>135</v>
      </c>
      <c r="R123" s="179"/>
      <c r="S123" s="179"/>
      <c r="T123" s="179"/>
      <c r="U123" s="179"/>
      <c r="V123" s="179"/>
      <c r="W123" s="179"/>
      <c r="X123" s="179"/>
      <c r="Y123" s="179"/>
      <c r="AA123" s="120" t="s">
        <v>180</v>
      </c>
      <c r="AB123" s="138"/>
      <c r="AC123" s="130">
        <f t="shared" si="2"/>
        <v>827</v>
      </c>
      <c r="AD123" s="128">
        <f t="shared" si="2"/>
        <v>0</v>
      </c>
      <c r="AE123" s="130">
        <f t="shared" si="2"/>
        <v>189</v>
      </c>
      <c r="AF123" s="130">
        <f t="shared" si="2"/>
        <v>135</v>
      </c>
      <c r="AG123" s="128">
        <f t="shared" si="2"/>
        <v>0</v>
      </c>
      <c r="AH123" s="128">
        <f t="shared" si="2"/>
        <v>0</v>
      </c>
      <c r="AI123" s="128">
        <f t="shared" si="2"/>
        <v>1151</v>
      </c>
      <c r="AJ123" s="130">
        <f t="shared" si="2"/>
        <v>0</v>
      </c>
      <c r="AK123" s="140">
        <f t="shared" si="2"/>
        <v>-4557.2018461197977</v>
      </c>
    </row>
    <row r="124" spans="1:37" ht="14.4">
      <c r="A124" s="179" t="s">
        <v>181</v>
      </c>
      <c r="B124" s="184"/>
      <c r="C124" s="207">
        <v>6748</v>
      </c>
      <c r="D124" s="179"/>
      <c r="E124" s="207">
        <v>211</v>
      </c>
      <c r="F124" s="180">
        <v>100</v>
      </c>
      <c r="G124" s="180"/>
      <c r="H124" s="180"/>
      <c r="I124" s="189">
        <v>7059</v>
      </c>
      <c r="J124" s="187"/>
      <c r="K124" s="189">
        <v>7059</v>
      </c>
      <c r="L124" s="179"/>
      <c r="M124" s="189"/>
      <c r="N124" s="189"/>
      <c r="O124" s="189">
        <v>211</v>
      </c>
      <c r="P124" s="189"/>
      <c r="Q124" s="189">
        <v>100</v>
      </c>
      <c r="R124" s="179"/>
      <c r="S124" s="179"/>
      <c r="T124" s="179"/>
      <c r="U124" s="179"/>
      <c r="V124" s="179"/>
      <c r="W124" s="179"/>
      <c r="X124" s="179"/>
      <c r="Y124" s="179"/>
      <c r="AA124" s="120" t="s">
        <v>181</v>
      </c>
      <c r="AB124" s="138"/>
      <c r="AC124" s="130">
        <f t="shared" ref="AC124:AK139" si="3">C124-C177</f>
        <v>6748</v>
      </c>
      <c r="AD124" s="128">
        <f t="shared" si="3"/>
        <v>0</v>
      </c>
      <c r="AE124" s="130">
        <f t="shared" si="3"/>
        <v>211</v>
      </c>
      <c r="AF124" s="128">
        <f t="shared" si="3"/>
        <v>100</v>
      </c>
      <c r="AG124" s="128">
        <f t="shared" si="3"/>
        <v>0</v>
      </c>
      <c r="AH124" s="128">
        <f t="shared" si="3"/>
        <v>0</v>
      </c>
      <c r="AI124" s="128">
        <f t="shared" si="3"/>
        <v>7059</v>
      </c>
      <c r="AJ124" s="130">
        <f t="shared" si="3"/>
        <v>0</v>
      </c>
      <c r="AK124" s="128">
        <f t="shared" si="3"/>
        <v>2214.4258728520408</v>
      </c>
    </row>
    <row r="125" spans="1:37" ht="14.4">
      <c r="A125" s="179" t="s">
        <v>182</v>
      </c>
      <c r="B125" s="184"/>
      <c r="C125" s="207">
        <v>8866</v>
      </c>
      <c r="D125" s="179"/>
      <c r="E125" s="207">
        <v>4</v>
      </c>
      <c r="F125" s="180"/>
      <c r="G125" s="180"/>
      <c r="H125" s="180"/>
      <c r="I125" s="189">
        <v>8870</v>
      </c>
      <c r="J125" s="204"/>
      <c r="K125" s="189">
        <v>8870</v>
      </c>
      <c r="L125" s="179"/>
      <c r="M125" s="189"/>
      <c r="N125" s="180"/>
      <c r="O125" s="189">
        <v>4</v>
      </c>
      <c r="P125" s="189"/>
      <c r="Q125" s="189">
        <v>0</v>
      </c>
      <c r="R125" s="179"/>
      <c r="S125" s="179"/>
      <c r="T125" s="179"/>
      <c r="U125" s="179"/>
      <c r="V125" s="179"/>
      <c r="W125" s="179"/>
      <c r="X125" s="179"/>
      <c r="Y125" s="179"/>
      <c r="AA125" s="120" t="s">
        <v>182</v>
      </c>
      <c r="AB125" s="138"/>
      <c r="AC125" s="130">
        <f t="shared" si="3"/>
        <v>8866</v>
      </c>
      <c r="AD125" s="128">
        <f t="shared" si="3"/>
        <v>0</v>
      </c>
      <c r="AE125" s="130">
        <f t="shared" si="3"/>
        <v>4</v>
      </c>
      <c r="AF125" s="128">
        <f t="shared" si="3"/>
        <v>0</v>
      </c>
      <c r="AG125" s="128">
        <f t="shared" si="3"/>
        <v>0</v>
      </c>
      <c r="AH125" s="128">
        <f t="shared" si="3"/>
        <v>0</v>
      </c>
      <c r="AI125" s="128">
        <f t="shared" si="3"/>
        <v>8870</v>
      </c>
      <c r="AJ125" s="130">
        <f t="shared" si="3"/>
        <v>0</v>
      </c>
      <c r="AK125" s="140">
        <f t="shared" si="3"/>
        <v>6339.2422282276839</v>
      </c>
    </row>
    <row r="126" spans="1:37" ht="14.4">
      <c r="A126" s="179" t="s">
        <v>183</v>
      </c>
      <c r="B126" s="184"/>
      <c r="C126" s="209">
        <v>574</v>
      </c>
      <c r="D126" s="191"/>
      <c r="E126" s="209">
        <v>0</v>
      </c>
      <c r="F126" s="191"/>
      <c r="G126" s="181"/>
      <c r="H126" s="181"/>
      <c r="I126" s="190">
        <v>574</v>
      </c>
      <c r="J126" s="209"/>
      <c r="K126" s="190">
        <v>574</v>
      </c>
      <c r="L126" s="179"/>
      <c r="M126" s="201"/>
      <c r="N126" s="201"/>
      <c r="O126" s="190">
        <v>0</v>
      </c>
      <c r="P126" s="201"/>
      <c r="Q126" s="190">
        <v>0</v>
      </c>
      <c r="R126" s="179"/>
      <c r="S126" s="179"/>
      <c r="T126" s="263"/>
      <c r="U126" s="179"/>
      <c r="V126" s="179"/>
      <c r="W126" s="179"/>
      <c r="X126" s="179"/>
      <c r="Y126" s="179"/>
      <c r="AA126" s="120" t="s">
        <v>183</v>
      </c>
      <c r="AB126" s="138"/>
      <c r="AC126" s="132">
        <f t="shared" si="3"/>
        <v>574</v>
      </c>
      <c r="AD126" s="133">
        <f t="shared" si="3"/>
        <v>0</v>
      </c>
      <c r="AE126" s="132">
        <f t="shared" si="3"/>
        <v>0</v>
      </c>
      <c r="AF126" s="133">
        <f t="shared" si="3"/>
        <v>0</v>
      </c>
      <c r="AG126" s="133">
        <f t="shared" si="3"/>
        <v>0</v>
      </c>
      <c r="AH126" s="133">
        <f t="shared" si="3"/>
        <v>0</v>
      </c>
      <c r="AI126" s="133">
        <f t="shared" si="3"/>
        <v>574</v>
      </c>
      <c r="AJ126" s="132">
        <f t="shared" si="3"/>
        <v>0</v>
      </c>
      <c r="AK126" s="142">
        <f t="shared" si="3"/>
        <v>-1399.1285357426675</v>
      </c>
    </row>
    <row r="127" spans="1:37" ht="14.4">
      <c r="A127" s="179"/>
      <c r="B127" s="184"/>
      <c r="C127" s="207">
        <v>17015</v>
      </c>
      <c r="D127" s="180">
        <v>0</v>
      </c>
      <c r="E127" s="180">
        <v>404</v>
      </c>
      <c r="F127" s="180">
        <v>235</v>
      </c>
      <c r="G127" s="180">
        <v>0</v>
      </c>
      <c r="H127" s="180">
        <v>0</v>
      </c>
      <c r="I127" s="180">
        <v>17654</v>
      </c>
      <c r="J127" s="207">
        <v>0</v>
      </c>
      <c r="K127" s="180">
        <v>17654</v>
      </c>
      <c r="L127" s="179"/>
      <c r="M127" s="180"/>
      <c r="N127" s="180"/>
      <c r="O127" s="180">
        <v>404</v>
      </c>
      <c r="P127" s="180"/>
      <c r="Q127" s="180">
        <v>235</v>
      </c>
      <c r="R127" s="179"/>
      <c r="S127" s="179"/>
      <c r="T127" s="179"/>
      <c r="U127" s="179"/>
      <c r="V127" s="179"/>
      <c r="W127" s="179"/>
      <c r="X127" s="179"/>
      <c r="Y127" s="179"/>
      <c r="AB127" s="138"/>
      <c r="AC127" s="130">
        <f t="shared" si="3"/>
        <v>17015</v>
      </c>
      <c r="AD127" s="128">
        <f t="shared" si="3"/>
        <v>0</v>
      </c>
      <c r="AE127" s="128">
        <f t="shared" si="3"/>
        <v>404</v>
      </c>
      <c r="AF127" s="128">
        <f t="shared" si="3"/>
        <v>235</v>
      </c>
      <c r="AG127" s="128">
        <f t="shared" si="3"/>
        <v>0</v>
      </c>
      <c r="AH127" s="128">
        <f t="shared" si="3"/>
        <v>0</v>
      </c>
      <c r="AI127" s="128">
        <f t="shared" si="3"/>
        <v>17654</v>
      </c>
      <c r="AJ127" s="130">
        <f t="shared" si="3"/>
        <v>0</v>
      </c>
      <c r="AK127" s="128">
        <f t="shared" si="3"/>
        <v>17452.97853897035</v>
      </c>
    </row>
    <row r="128" spans="1:37" ht="14.4">
      <c r="A128" s="179"/>
      <c r="B128" s="184"/>
      <c r="C128" s="207"/>
      <c r="D128" s="179"/>
      <c r="E128" s="180"/>
      <c r="F128" s="179"/>
      <c r="G128" s="180"/>
      <c r="H128" s="180"/>
      <c r="I128" s="179"/>
      <c r="J128" s="187"/>
      <c r="K128" s="179"/>
      <c r="L128" s="179"/>
      <c r="M128" s="179"/>
      <c r="N128" s="189"/>
      <c r="O128" s="189">
        <v>0</v>
      </c>
      <c r="P128" s="189"/>
      <c r="Q128" s="189">
        <v>0</v>
      </c>
      <c r="R128" s="179"/>
      <c r="S128" s="179"/>
      <c r="T128" s="179"/>
      <c r="U128" s="179"/>
      <c r="V128" s="179"/>
      <c r="W128" s="179"/>
      <c r="X128" s="179"/>
      <c r="Y128" s="179"/>
      <c r="AB128" s="138"/>
      <c r="AC128" s="130">
        <f t="shared" si="3"/>
        <v>0</v>
      </c>
      <c r="AD128" s="128">
        <f t="shared" si="3"/>
        <v>0</v>
      </c>
      <c r="AE128" s="128">
        <f t="shared" si="3"/>
        <v>0</v>
      </c>
      <c r="AF128" s="128">
        <f t="shared" si="3"/>
        <v>0</v>
      </c>
      <c r="AG128" s="128">
        <f t="shared" si="3"/>
        <v>0</v>
      </c>
      <c r="AH128" s="128">
        <f t="shared" si="3"/>
        <v>0</v>
      </c>
      <c r="AI128" s="128">
        <f t="shared" si="3"/>
        <v>0</v>
      </c>
      <c r="AJ128" s="130">
        <f t="shared" si="3"/>
        <v>0</v>
      </c>
      <c r="AK128" s="128">
        <f t="shared" si="3"/>
        <v>-356.607775</v>
      </c>
    </row>
    <row r="129" spans="1:37" ht="14.4">
      <c r="A129" s="187" t="s">
        <v>184</v>
      </c>
      <c r="B129" s="188"/>
      <c r="C129" s="207">
        <v>-3569</v>
      </c>
      <c r="D129" s="179"/>
      <c r="E129" s="180">
        <v>17</v>
      </c>
      <c r="F129" s="179"/>
      <c r="G129" s="180"/>
      <c r="H129" s="180"/>
      <c r="I129" s="189">
        <v>-3552</v>
      </c>
      <c r="J129" s="187"/>
      <c r="K129" s="189">
        <v>-3552</v>
      </c>
      <c r="L129" s="179"/>
      <c r="M129" s="189"/>
      <c r="N129" s="189"/>
      <c r="O129" s="189">
        <v>17</v>
      </c>
      <c r="P129" s="189"/>
      <c r="Q129" s="189">
        <v>0</v>
      </c>
      <c r="R129" s="179"/>
      <c r="S129" s="179"/>
      <c r="T129" s="179"/>
      <c r="AA129" s="122" t="s">
        <v>184</v>
      </c>
      <c r="AB129" s="143"/>
      <c r="AC129" s="130">
        <f t="shared" si="3"/>
        <v>-3569</v>
      </c>
      <c r="AD129" s="128">
        <f t="shared" si="3"/>
        <v>0</v>
      </c>
      <c r="AE129" s="128">
        <f t="shared" si="3"/>
        <v>17</v>
      </c>
      <c r="AF129" s="128">
        <f t="shared" si="3"/>
        <v>0</v>
      </c>
      <c r="AG129" s="128">
        <f t="shared" si="3"/>
        <v>0</v>
      </c>
      <c r="AH129" s="128">
        <f t="shared" si="3"/>
        <v>0</v>
      </c>
      <c r="AI129" s="128">
        <f t="shared" si="3"/>
        <v>-3552</v>
      </c>
      <c r="AJ129" s="130">
        <f t="shared" si="3"/>
        <v>0</v>
      </c>
      <c r="AK129" s="128">
        <f t="shared" si="3"/>
        <v>-3333.6666666666665</v>
      </c>
    </row>
    <row r="130" spans="1:37" ht="14.4">
      <c r="A130" s="179" t="s">
        <v>185</v>
      </c>
      <c r="B130" s="184"/>
      <c r="C130" s="209">
        <v>1395</v>
      </c>
      <c r="D130" s="191"/>
      <c r="E130" s="209">
        <v>0</v>
      </c>
      <c r="F130" s="181"/>
      <c r="G130" s="181"/>
      <c r="H130" s="181"/>
      <c r="I130" s="190">
        <v>1395</v>
      </c>
      <c r="J130" s="191"/>
      <c r="K130" s="190">
        <v>1395</v>
      </c>
      <c r="L130" s="179"/>
      <c r="M130" s="201"/>
      <c r="N130" s="201"/>
      <c r="O130" s="190">
        <v>0</v>
      </c>
      <c r="P130" s="201"/>
      <c r="Q130" s="190">
        <v>0</v>
      </c>
      <c r="R130" s="179"/>
      <c r="S130" s="179"/>
      <c r="T130" s="179"/>
      <c r="AA130" s="120" t="s">
        <v>185</v>
      </c>
      <c r="AB130" s="138"/>
      <c r="AC130" s="132">
        <f t="shared" si="3"/>
        <v>1395</v>
      </c>
      <c r="AD130" s="133">
        <f t="shared" si="3"/>
        <v>0</v>
      </c>
      <c r="AE130" s="132">
        <f t="shared" si="3"/>
        <v>0</v>
      </c>
      <c r="AF130" s="133">
        <f t="shared" si="3"/>
        <v>0</v>
      </c>
      <c r="AG130" s="133">
        <f t="shared" si="3"/>
        <v>0</v>
      </c>
      <c r="AH130" s="133">
        <f t="shared" si="3"/>
        <v>0</v>
      </c>
      <c r="AI130" s="133">
        <f t="shared" si="3"/>
        <v>1395</v>
      </c>
      <c r="AJ130" s="133">
        <f t="shared" si="3"/>
        <v>0</v>
      </c>
      <c r="AK130" s="142">
        <f t="shared" si="3"/>
        <v>1355</v>
      </c>
    </row>
    <row r="131" spans="1:37" ht="14.4">
      <c r="A131" s="179"/>
      <c r="B131" s="184"/>
      <c r="C131" s="207"/>
      <c r="D131" s="179"/>
      <c r="E131" s="180"/>
      <c r="F131" s="179"/>
      <c r="G131" s="180"/>
      <c r="H131" s="180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AB131" s="138"/>
      <c r="AC131" s="130">
        <f t="shared" si="3"/>
        <v>0</v>
      </c>
      <c r="AD131" s="128">
        <f t="shared" si="3"/>
        <v>0</v>
      </c>
      <c r="AE131" s="128">
        <f t="shared" si="3"/>
        <v>0</v>
      </c>
      <c r="AF131" s="128">
        <f t="shared" si="3"/>
        <v>0</v>
      </c>
      <c r="AG131" s="128">
        <f t="shared" si="3"/>
        <v>0</v>
      </c>
      <c r="AH131" s="128">
        <f t="shared" si="3"/>
        <v>0</v>
      </c>
      <c r="AI131" s="128">
        <f t="shared" si="3"/>
        <v>0</v>
      </c>
      <c r="AJ131" s="128">
        <f t="shared" si="3"/>
        <v>0</v>
      </c>
      <c r="AK131" s="128">
        <f t="shared" si="3"/>
        <v>-250</v>
      </c>
    </row>
    <row r="132" spans="1:37" ht="14.4">
      <c r="A132" s="179" t="s">
        <v>186</v>
      </c>
      <c r="B132" s="184"/>
      <c r="C132" s="180">
        <v>-1245</v>
      </c>
      <c r="D132" s="180">
        <v>0</v>
      </c>
      <c r="E132" s="180">
        <v>-1907</v>
      </c>
      <c r="F132" s="180">
        <v>-5403</v>
      </c>
      <c r="G132" s="180">
        <v>0</v>
      </c>
      <c r="H132" s="180">
        <v>0</v>
      </c>
      <c r="I132" s="180">
        <v>-8555</v>
      </c>
      <c r="J132" s="180">
        <v>-5024</v>
      </c>
      <c r="K132" s="180">
        <v>-3531</v>
      </c>
      <c r="L132" s="179"/>
      <c r="M132" s="180"/>
      <c r="N132" s="180"/>
      <c r="O132" s="180">
        <v>-2312</v>
      </c>
      <c r="P132" s="180"/>
      <c r="Q132" s="180">
        <v>-5403</v>
      </c>
      <c r="R132" s="179"/>
      <c r="S132" s="179"/>
      <c r="T132" s="179"/>
      <c r="AA132" s="120" t="s">
        <v>186</v>
      </c>
      <c r="AB132" s="138"/>
      <c r="AC132" s="128">
        <f t="shared" si="3"/>
        <v>-1245</v>
      </c>
      <c r="AD132" s="128">
        <f t="shared" si="3"/>
        <v>0</v>
      </c>
      <c r="AE132" s="128">
        <f t="shared" si="3"/>
        <v>-1907</v>
      </c>
      <c r="AF132" s="128">
        <f t="shared" si="3"/>
        <v>-5403</v>
      </c>
      <c r="AG132" s="128">
        <f t="shared" si="3"/>
        <v>0</v>
      </c>
      <c r="AH132" s="128">
        <f t="shared" si="3"/>
        <v>0</v>
      </c>
      <c r="AI132" s="128">
        <f t="shared" si="3"/>
        <v>-8555</v>
      </c>
      <c r="AJ132" s="128">
        <f t="shared" si="3"/>
        <v>-5024</v>
      </c>
      <c r="AK132" s="128">
        <f t="shared" si="3"/>
        <v>-3522.6666666666665</v>
      </c>
    </row>
    <row r="133" spans="1:37" ht="14.4">
      <c r="A133" s="179"/>
      <c r="B133" s="184"/>
      <c r="C133" s="180"/>
      <c r="D133" s="179"/>
      <c r="E133" s="180"/>
      <c r="F133" s="179"/>
      <c r="G133" s="180"/>
      <c r="H133" s="180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AB133" s="138"/>
      <c r="AC133" s="128">
        <f t="shared" si="3"/>
        <v>0</v>
      </c>
      <c r="AD133" s="128">
        <f t="shared" si="3"/>
        <v>0</v>
      </c>
      <c r="AE133" s="128">
        <f t="shared" si="3"/>
        <v>0</v>
      </c>
      <c r="AF133" s="128">
        <f t="shared" si="3"/>
        <v>0</v>
      </c>
      <c r="AG133" s="128">
        <f t="shared" si="3"/>
        <v>0</v>
      </c>
      <c r="AH133" s="128">
        <f t="shared" si="3"/>
        <v>0</v>
      </c>
      <c r="AI133" s="128">
        <f t="shared" si="3"/>
        <v>0</v>
      </c>
      <c r="AJ133" s="128">
        <f t="shared" si="3"/>
        <v>0</v>
      </c>
      <c r="AK133" s="128">
        <f t="shared" si="3"/>
        <v>0</v>
      </c>
    </row>
    <row r="134" spans="1:37" ht="14.4">
      <c r="A134" s="179" t="s">
        <v>187</v>
      </c>
      <c r="B134" s="184"/>
      <c r="C134" s="219">
        <v>175</v>
      </c>
      <c r="D134" s="179"/>
      <c r="E134" s="180">
        <v>0</v>
      </c>
      <c r="F134" s="179"/>
      <c r="G134" s="180"/>
      <c r="H134" s="180"/>
      <c r="I134" s="189">
        <v>175</v>
      </c>
      <c r="J134" s="179"/>
      <c r="K134" s="189">
        <v>175</v>
      </c>
      <c r="L134" s="179"/>
      <c r="M134" s="189"/>
      <c r="N134" s="189"/>
      <c r="O134" s="189"/>
      <c r="P134" s="189"/>
      <c r="Q134" s="189">
        <v>0</v>
      </c>
      <c r="R134" s="179"/>
      <c r="S134" s="179"/>
      <c r="T134" s="189"/>
      <c r="AA134" s="120" t="s">
        <v>187</v>
      </c>
      <c r="AB134" s="138"/>
      <c r="AC134" s="141">
        <f t="shared" si="3"/>
        <v>175</v>
      </c>
      <c r="AD134" s="128">
        <f t="shared" si="3"/>
        <v>0</v>
      </c>
      <c r="AE134" s="128">
        <f t="shared" si="3"/>
        <v>0</v>
      </c>
      <c r="AF134" s="128">
        <f t="shared" si="3"/>
        <v>0</v>
      </c>
      <c r="AG134" s="128">
        <f t="shared" si="3"/>
        <v>0</v>
      </c>
      <c r="AH134" s="128">
        <f t="shared" si="3"/>
        <v>0</v>
      </c>
      <c r="AI134" s="128">
        <f t="shared" si="3"/>
        <v>175</v>
      </c>
      <c r="AJ134" s="128">
        <f t="shared" si="3"/>
        <v>0</v>
      </c>
      <c r="AK134" s="128">
        <f t="shared" si="3"/>
        <v>1842.3769621482606</v>
      </c>
    </row>
    <row r="135" spans="1:37" ht="14.4">
      <c r="A135" s="179"/>
      <c r="B135" s="184"/>
      <c r="C135" s="181"/>
      <c r="D135" s="191"/>
      <c r="E135" s="181"/>
      <c r="F135" s="191"/>
      <c r="G135" s="181"/>
      <c r="H135" s="181"/>
      <c r="I135" s="191"/>
      <c r="J135" s="191"/>
      <c r="K135" s="191"/>
      <c r="L135" s="179"/>
      <c r="M135" s="199"/>
      <c r="N135" s="199"/>
      <c r="O135" s="191"/>
      <c r="P135" s="199"/>
      <c r="Q135" s="191"/>
      <c r="R135" s="179"/>
      <c r="S135" s="179"/>
      <c r="T135" s="179"/>
      <c r="AB135" s="138"/>
      <c r="AC135" s="133">
        <f t="shared" si="3"/>
        <v>0</v>
      </c>
      <c r="AD135" s="133">
        <f t="shared" si="3"/>
        <v>0</v>
      </c>
      <c r="AE135" s="133">
        <f t="shared" si="3"/>
        <v>0</v>
      </c>
      <c r="AF135" s="133">
        <f t="shared" si="3"/>
        <v>0</v>
      </c>
      <c r="AG135" s="133">
        <f t="shared" si="3"/>
        <v>0</v>
      </c>
      <c r="AH135" s="133">
        <f t="shared" si="3"/>
        <v>0</v>
      </c>
      <c r="AI135" s="133">
        <f t="shared" si="3"/>
        <v>0</v>
      </c>
      <c r="AJ135" s="133">
        <f t="shared" si="3"/>
        <v>0</v>
      </c>
      <c r="AK135" s="133">
        <f t="shared" si="3"/>
        <v>-140.84719683872652</v>
      </c>
    </row>
    <row r="136" spans="1:37" ht="14.4">
      <c r="A136" s="179" t="s">
        <v>188</v>
      </c>
      <c r="B136" s="184"/>
      <c r="C136" s="180">
        <v>-1070</v>
      </c>
      <c r="D136" s="180">
        <v>0</v>
      </c>
      <c r="E136" s="180">
        <v>-1907</v>
      </c>
      <c r="F136" s="180">
        <v>-5403</v>
      </c>
      <c r="G136" s="180">
        <v>0</v>
      </c>
      <c r="H136" s="180">
        <v>0</v>
      </c>
      <c r="I136" s="180">
        <v>-8380</v>
      </c>
      <c r="J136" s="180">
        <v>-5024</v>
      </c>
      <c r="K136" s="180">
        <v>-3356</v>
      </c>
      <c r="L136" s="179"/>
      <c r="M136" s="180"/>
      <c r="N136" s="180"/>
      <c r="O136" s="180">
        <v>-2312</v>
      </c>
      <c r="P136" s="180"/>
      <c r="Q136" s="180">
        <v>-5403</v>
      </c>
      <c r="R136" s="179"/>
      <c r="S136" s="179"/>
      <c r="T136" s="179"/>
      <c r="AA136" s="120" t="s">
        <v>188</v>
      </c>
      <c r="AB136" s="138"/>
      <c r="AC136" s="128">
        <f t="shared" si="3"/>
        <v>-1070</v>
      </c>
      <c r="AD136" s="128">
        <f t="shared" si="3"/>
        <v>0</v>
      </c>
      <c r="AE136" s="128">
        <f t="shared" si="3"/>
        <v>-1907</v>
      </c>
      <c r="AF136" s="128">
        <f t="shared" si="3"/>
        <v>-5403</v>
      </c>
      <c r="AG136" s="128">
        <f t="shared" si="3"/>
        <v>0</v>
      </c>
      <c r="AH136" s="128">
        <f t="shared" si="3"/>
        <v>0</v>
      </c>
      <c r="AI136" s="128">
        <f t="shared" si="3"/>
        <v>-8380</v>
      </c>
      <c r="AJ136" s="128">
        <f t="shared" si="3"/>
        <v>-5024</v>
      </c>
      <c r="AK136" s="128">
        <f t="shared" si="3"/>
        <v>-2689.2710906615084</v>
      </c>
    </row>
    <row r="137" spans="1:37" ht="14.4">
      <c r="A137" s="179"/>
      <c r="B137" s="184"/>
      <c r="C137" s="180"/>
      <c r="D137" s="179"/>
      <c r="E137" s="180"/>
      <c r="F137" s="179"/>
      <c r="G137" s="180"/>
      <c r="H137" s="180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AB137" s="138"/>
      <c r="AC137" s="128">
        <f t="shared" si="3"/>
        <v>0</v>
      </c>
      <c r="AD137" s="128">
        <f t="shared" si="3"/>
        <v>0</v>
      </c>
      <c r="AE137" s="128">
        <f t="shared" si="3"/>
        <v>0</v>
      </c>
      <c r="AF137" s="128">
        <f t="shared" si="3"/>
        <v>0</v>
      </c>
      <c r="AG137" s="128">
        <f t="shared" si="3"/>
        <v>0</v>
      </c>
      <c r="AH137" s="128">
        <f t="shared" si="3"/>
        <v>0</v>
      </c>
      <c r="AI137" s="128">
        <f t="shared" si="3"/>
        <v>0</v>
      </c>
      <c r="AJ137" s="128">
        <f t="shared" si="3"/>
        <v>0</v>
      </c>
      <c r="AK137" s="128">
        <f t="shared" si="3"/>
        <v>1141.4952496484957</v>
      </c>
    </row>
    <row r="138" spans="1:37" ht="14.4">
      <c r="A138" s="179" t="s">
        <v>189</v>
      </c>
      <c r="B138" s="184"/>
      <c r="C138" s="219">
        <v>442</v>
      </c>
      <c r="D138" s="179"/>
      <c r="E138" s="180"/>
      <c r="F138" s="179"/>
      <c r="G138" s="180"/>
      <c r="H138" s="180"/>
      <c r="I138" s="189">
        <v>442</v>
      </c>
      <c r="J138" s="179"/>
      <c r="K138" s="189">
        <v>442</v>
      </c>
      <c r="L138" s="179"/>
      <c r="M138" s="189"/>
      <c r="N138" s="189"/>
      <c r="O138" s="189">
        <v>0</v>
      </c>
      <c r="P138" s="189"/>
      <c r="Q138" s="189">
        <v>0</v>
      </c>
      <c r="R138" s="179"/>
      <c r="S138" s="179"/>
      <c r="T138" s="219">
        <v>502</v>
      </c>
      <c r="AA138" s="120" t="s">
        <v>189</v>
      </c>
      <c r="AB138" s="138"/>
      <c r="AC138" s="141">
        <f t="shared" si="3"/>
        <v>442</v>
      </c>
      <c r="AD138" s="128">
        <f t="shared" si="3"/>
        <v>0</v>
      </c>
      <c r="AE138" s="128">
        <f t="shared" si="3"/>
        <v>0</v>
      </c>
      <c r="AF138" s="128">
        <f t="shared" si="3"/>
        <v>0</v>
      </c>
      <c r="AG138" s="128">
        <f t="shared" si="3"/>
        <v>0</v>
      </c>
      <c r="AH138" s="128">
        <f t="shared" si="3"/>
        <v>0</v>
      </c>
      <c r="AI138" s="128">
        <f t="shared" si="3"/>
        <v>442</v>
      </c>
      <c r="AJ138" s="128">
        <f t="shared" si="3"/>
        <v>0</v>
      </c>
      <c r="AK138" s="128">
        <f t="shared" si="3"/>
        <v>1238.9731712558578</v>
      </c>
    </row>
    <row r="139" spans="1:37" ht="14.4">
      <c r="A139" s="179" t="s">
        <v>190</v>
      </c>
      <c r="B139" s="184"/>
      <c r="C139" s="219">
        <v>1607</v>
      </c>
      <c r="D139" s="179"/>
      <c r="E139" s="180"/>
      <c r="F139" s="179"/>
      <c r="G139" s="180"/>
      <c r="H139" s="180"/>
      <c r="I139" s="189">
        <v>1607</v>
      </c>
      <c r="J139" s="179"/>
      <c r="K139" s="189">
        <v>1607</v>
      </c>
      <c r="L139" s="179"/>
      <c r="M139" s="189"/>
      <c r="N139" s="189"/>
      <c r="O139" s="189">
        <v>0</v>
      </c>
      <c r="P139" s="189"/>
      <c r="Q139" s="189">
        <v>0</v>
      </c>
      <c r="R139" s="179"/>
      <c r="S139" s="179"/>
      <c r="T139" s="219">
        <v>1769</v>
      </c>
      <c r="AA139" s="120" t="s">
        <v>190</v>
      </c>
      <c r="AB139" s="138"/>
      <c r="AC139" s="141">
        <f t="shared" si="3"/>
        <v>1607</v>
      </c>
      <c r="AD139" s="128">
        <f t="shared" si="3"/>
        <v>0</v>
      </c>
      <c r="AE139" s="128">
        <f t="shared" si="3"/>
        <v>0</v>
      </c>
      <c r="AF139" s="128">
        <f t="shared" si="3"/>
        <v>0</v>
      </c>
      <c r="AG139" s="128">
        <f t="shared" si="3"/>
        <v>0</v>
      </c>
      <c r="AH139" s="128">
        <f t="shared" si="3"/>
        <v>0</v>
      </c>
      <c r="AI139" s="128">
        <f t="shared" si="3"/>
        <v>1607</v>
      </c>
      <c r="AJ139" s="128">
        <f t="shared" si="3"/>
        <v>0</v>
      </c>
      <c r="AK139" s="128">
        <f t="shared" si="3"/>
        <v>3955.0360527856596</v>
      </c>
    </row>
    <row r="140" spans="1:37" ht="14.4">
      <c r="A140" s="186" t="s">
        <v>191</v>
      </c>
      <c r="B140" s="184"/>
      <c r="C140" s="197">
        <v>-615</v>
      </c>
      <c r="D140" s="179"/>
      <c r="E140" s="180"/>
      <c r="F140" s="179"/>
      <c r="G140" s="180"/>
      <c r="H140" s="180"/>
      <c r="I140" s="189">
        <v>-615</v>
      </c>
      <c r="J140" s="189">
        <v>0</v>
      </c>
      <c r="K140" s="189">
        <v>-615</v>
      </c>
      <c r="L140" s="179"/>
      <c r="M140" s="189"/>
      <c r="N140" s="189"/>
      <c r="O140" s="189">
        <v>0</v>
      </c>
      <c r="P140" s="189"/>
      <c r="Q140" s="189">
        <v>0</v>
      </c>
      <c r="R140" s="179"/>
      <c r="S140" s="179"/>
      <c r="T140" s="179"/>
      <c r="AA140" s="131" t="s">
        <v>191</v>
      </c>
      <c r="AB140" s="138"/>
      <c r="AC140" s="134">
        <f t="shared" ref="AC140:AK145" si="4">C140-C193</f>
        <v>-615</v>
      </c>
      <c r="AD140" s="128">
        <f t="shared" si="4"/>
        <v>0</v>
      </c>
      <c r="AE140" s="128">
        <f t="shared" si="4"/>
        <v>0</v>
      </c>
      <c r="AF140" s="128">
        <f t="shared" si="4"/>
        <v>0</v>
      </c>
      <c r="AG140" s="128">
        <f t="shared" si="4"/>
        <v>0</v>
      </c>
      <c r="AH140" s="128">
        <f t="shared" si="4"/>
        <v>0</v>
      </c>
      <c r="AI140" s="128">
        <f t="shared" si="4"/>
        <v>-615</v>
      </c>
      <c r="AJ140" s="128">
        <f t="shared" si="4"/>
        <v>0</v>
      </c>
      <c r="AK140" s="128">
        <f t="shared" si="4"/>
        <v>-1307.3999532733528</v>
      </c>
    </row>
    <row r="141" spans="1:37" ht="14.4">
      <c r="A141" s="179" t="s">
        <v>192</v>
      </c>
      <c r="B141" s="184"/>
      <c r="C141" s="219">
        <v>640</v>
      </c>
      <c r="D141" s="179"/>
      <c r="E141" s="180">
        <v>-12</v>
      </c>
      <c r="F141" s="179"/>
      <c r="G141" s="180"/>
      <c r="H141" s="180"/>
      <c r="I141" s="189">
        <v>628</v>
      </c>
      <c r="J141" s="179"/>
      <c r="K141" s="189">
        <v>628</v>
      </c>
      <c r="L141" s="179"/>
      <c r="M141" s="189"/>
      <c r="N141" s="189"/>
      <c r="O141" s="189">
        <v>-12</v>
      </c>
      <c r="P141" s="189"/>
      <c r="Q141" s="189">
        <v>0</v>
      </c>
      <c r="R141" s="179"/>
      <c r="S141" s="179"/>
      <c r="T141" s="179"/>
      <c r="AA141" s="120" t="s">
        <v>192</v>
      </c>
      <c r="AB141" s="138"/>
      <c r="AC141" s="141">
        <f t="shared" si="4"/>
        <v>640</v>
      </c>
      <c r="AD141" s="128">
        <f t="shared" si="4"/>
        <v>0</v>
      </c>
      <c r="AE141" s="128">
        <f t="shared" si="4"/>
        <v>-12</v>
      </c>
      <c r="AF141" s="128">
        <f t="shared" si="4"/>
        <v>0</v>
      </c>
      <c r="AG141" s="128">
        <f t="shared" si="4"/>
        <v>0</v>
      </c>
      <c r="AH141" s="128">
        <f t="shared" si="4"/>
        <v>0</v>
      </c>
      <c r="AI141" s="128">
        <f t="shared" si="4"/>
        <v>628</v>
      </c>
      <c r="AJ141" s="128">
        <f t="shared" si="4"/>
        <v>0</v>
      </c>
      <c r="AK141" s="128">
        <f t="shared" si="4"/>
        <v>-447.39833966820834</v>
      </c>
    </row>
    <row r="142" spans="1:37" ht="14.4">
      <c r="A142" s="179" t="s">
        <v>193</v>
      </c>
      <c r="B142" s="184"/>
      <c r="C142" s="180"/>
      <c r="D142" s="179"/>
      <c r="E142" s="180"/>
      <c r="F142" s="179"/>
      <c r="G142" s="180"/>
      <c r="H142" s="180"/>
      <c r="I142" s="189">
        <v>0</v>
      </c>
      <c r="J142" s="180">
        <v>-15</v>
      </c>
      <c r="K142" s="189">
        <v>-15</v>
      </c>
      <c r="L142" s="179"/>
      <c r="M142" s="189"/>
      <c r="N142" s="189"/>
      <c r="O142" s="189">
        <v>0</v>
      </c>
      <c r="P142" s="189"/>
      <c r="Q142" s="189">
        <v>0</v>
      </c>
      <c r="R142" s="179"/>
      <c r="S142" s="179"/>
      <c r="T142" s="179"/>
      <c r="AA142" s="120" t="s">
        <v>193</v>
      </c>
      <c r="AB142" s="138"/>
      <c r="AC142" s="128">
        <f t="shared" si="4"/>
        <v>0</v>
      </c>
      <c r="AD142" s="128">
        <f t="shared" si="4"/>
        <v>0</v>
      </c>
      <c r="AE142" s="128">
        <f t="shared" si="4"/>
        <v>0</v>
      </c>
      <c r="AF142" s="128">
        <f t="shared" si="4"/>
        <v>0</v>
      </c>
      <c r="AG142" s="128">
        <f t="shared" si="4"/>
        <v>0</v>
      </c>
      <c r="AH142" s="128">
        <f t="shared" si="4"/>
        <v>0</v>
      </c>
      <c r="AI142" s="128">
        <f t="shared" si="4"/>
        <v>0</v>
      </c>
      <c r="AJ142" s="128">
        <f t="shared" si="4"/>
        <v>-15</v>
      </c>
      <c r="AK142" s="128">
        <f t="shared" si="4"/>
        <v>-15.063567849046093</v>
      </c>
    </row>
    <row r="143" spans="1:37" ht="14.4">
      <c r="A143" s="179"/>
      <c r="B143" s="184"/>
      <c r="C143" s="180"/>
      <c r="D143" s="179"/>
      <c r="E143" s="180"/>
      <c r="F143" s="179"/>
      <c r="G143" s="180"/>
      <c r="H143" s="180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AB143" s="138"/>
      <c r="AC143" s="128">
        <f t="shared" si="4"/>
        <v>0</v>
      </c>
      <c r="AD143" s="128">
        <f t="shared" si="4"/>
        <v>0</v>
      </c>
      <c r="AE143" s="128">
        <f t="shared" si="4"/>
        <v>0</v>
      </c>
      <c r="AF143" s="128">
        <f t="shared" si="4"/>
        <v>0</v>
      </c>
      <c r="AG143" s="128">
        <f t="shared" si="4"/>
        <v>0</v>
      </c>
      <c r="AH143" s="128">
        <f t="shared" si="4"/>
        <v>0</v>
      </c>
      <c r="AI143" s="128">
        <f t="shared" si="4"/>
        <v>0</v>
      </c>
      <c r="AJ143" s="128">
        <f t="shared" si="4"/>
        <v>0</v>
      </c>
      <c r="AK143" s="128">
        <f t="shared" si="4"/>
        <v>0</v>
      </c>
    </row>
    <row r="144" spans="1:37" ht="15" thickBot="1">
      <c r="A144" s="179" t="s">
        <v>194</v>
      </c>
      <c r="B144" s="184"/>
      <c r="C144" s="210">
        <v>-3144</v>
      </c>
      <c r="D144" s="210">
        <v>0</v>
      </c>
      <c r="E144" s="210">
        <v>-1895</v>
      </c>
      <c r="F144" s="182">
        <v>-5403</v>
      </c>
      <c r="G144" s="182">
        <v>0</v>
      </c>
      <c r="H144" s="182">
        <v>0</v>
      </c>
      <c r="I144" s="182">
        <v>-10442</v>
      </c>
      <c r="J144" s="182">
        <v>-5009</v>
      </c>
      <c r="K144" s="182">
        <v>-5403</v>
      </c>
      <c r="L144" s="179"/>
      <c r="M144" s="183"/>
      <c r="N144" s="183"/>
      <c r="O144" s="182">
        <v>-2300</v>
      </c>
      <c r="P144" s="183"/>
      <c r="Q144" s="182">
        <v>-5403</v>
      </c>
      <c r="R144" s="179"/>
      <c r="S144" s="179"/>
      <c r="T144" s="179"/>
      <c r="AA144" s="120" t="s">
        <v>194</v>
      </c>
      <c r="AB144" s="138"/>
      <c r="AC144" s="144">
        <f t="shared" si="4"/>
        <v>-3144</v>
      </c>
      <c r="AD144" s="144">
        <f t="shared" si="4"/>
        <v>0</v>
      </c>
      <c r="AE144" s="144">
        <f t="shared" si="4"/>
        <v>-1895</v>
      </c>
      <c r="AF144" s="135">
        <f t="shared" si="4"/>
        <v>-5403</v>
      </c>
      <c r="AG144" s="135">
        <f t="shared" si="4"/>
        <v>0</v>
      </c>
      <c r="AH144" s="135">
        <f t="shared" si="4"/>
        <v>0</v>
      </c>
      <c r="AI144" s="135">
        <f t="shared" si="4"/>
        <v>-10442</v>
      </c>
      <c r="AJ144" s="135">
        <f t="shared" si="4"/>
        <v>-5009</v>
      </c>
      <c r="AK144" s="135">
        <f t="shared" si="4"/>
        <v>-5403</v>
      </c>
    </row>
    <row r="145" spans="1:37" ht="15" thickTop="1">
      <c r="A145" s="179"/>
      <c r="B145" s="185"/>
      <c r="C145" s="189"/>
      <c r="D145" s="179"/>
      <c r="E145" s="180"/>
      <c r="F145" s="179"/>
      <c r="G145" s="179"/>
      <c r="H145" s="179"/>
      <c r="I145" s="179"/>
      <c r="J145" s="179"/>
      <c r="K145" s="189">
        <v>0</v>
      </c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AB145" s="145"/>
      <c r="AC145" s="128">
        <f t="shared" si="4"/>
        <v>0</v>
      </c>
      <c r="AD145" s="128">
        <f t="shared" si="4"/>
        <v>0</v>
      </c>
      <c r="AE145" s="128">
        <f t="shared" si="4"/>
        <v>0</v>
      </c>
      <c r="AF145" s="128">
        <f t="shared" si="4"/>
        <v>0</v>
      </c>
      <c r="AG145" s="128">
        <f t="shared" si="4"/>
        <v>0</v>
      </c>
      <c r="AH145" s="128">
        <f t="shared" si="4"/>
        <v>0</v>
      </c>
      <c r="AI145" s="128">
        <f t="shared" si="4"/>
        <v>0</v>
      </c>
      <c r="AJ145" s="128">
        <f t="shared" si="4"/>
        <v>0</v>
      </c>
      <c r="AK145" s="128">
        <f t="shared" si="4"/>
        <v>-927.06666666666672</v>
      </c>
    </row>
    <row r="146" spans="1:37">
      <c r="A146" s="179"/>
      <c r="B146" s="179"/>
      <c r="C146" s="179"/>
      <c r="D146" s="179"/>
      <c r="E146" s="189"/>
      <c r="F146" s="179"/>
      <c r="G146" s="189"/>
      <c r="H146" s="180"/>
      <c r="I146" s="179"/>
      <c r="J146" s="189"/>
      <c r="K146" s="189"/>
      <c r="L146" s="189"/>
      <c r="M146" s="189"/>
      <c r="N146" s="179"/>
      <c r="O146" s="179"/>
      <c r="P146" s="179"/>
      <c r="Q146" s="179"/>
      <c r="R146" s="179"/>
      <c r="S146" s="179"/>
      <c r="T146" s="179"/>
      <c r="U146" s="189"/>
      <c r="V146" s="179"/>
    </row>
    <row r="147" spans="1:37">
      <c r="A147" s="179"/>
      <c r="B147" s="179"/>
      <c r="C147" s="189"/>
      <c r="D147" s="179"/>
      <c r="E147" s="189"/>
      <c r="F147" s="189"/>
      <c r="G147" s="179"/>
      <c r="H147" s="180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</row>
    <row r="148" spans="1:37">
      <c r="A148" s="179"/>
      <c r="B148" s="179"/>
      <c r="C148" s="189"/>
      <c r="D148" s="179"/>
      <c r="E148" s="179"/>
      <c r="F148" s="189"/>
      <c r="G148" s="189"/>
      <c r="H148" s="180"/>
      <c r="I148" s="179"/>
      <c r="J148" s="179"/>
      <c r="K148" s="189"/>
      <c r="L148" s="179"/>
      <c r="M148" s="179"/>
      <c r="N148" s="179"/>
      <c r="O148" s="179"/>
      <c r="P148" s="179"/>
      <c r="Q148" s="189"/>
      <c r="R148" s="179"/>
      <c r="S148" s="179"/>
      <c r="T148" s="186" t="s">
        <v>197</v>
      </c>
      <c r="U148" s="179"/>
      <c r="V148" s="179"/>
    </row>
    <row r="149" spans="1:37">
      <c r="A149" s="186"/>
      <c r="B149" s="179"/>
      <c r="C149" s="179"/>
      <c r="D149" s="179"/>
      <c r="E149" s="179"/>
      <c r="F149" s="179"/>
      <c r="G149" s="179"/>
      <c r="H149" s="180"/>
      <c r="I149" s="179"/>
      <c r="J149" s="179"/>
      <c r="K149" s="189"/>
      <c r="L149" s="179"/>
      <c r="M149" s="179"/>
      <c r="N149" s="179"/>
      <c r="O149" s="179"/>
      <c r="P149" s="179"/>
      <c r="Q149" s="189"/>
      <c r="R149" s="179"/>
      <c r="S149" s="179"/>
      <c r="T149" s="186" t="s">
        <v>199</v>
      </c>
      <c r="U149" s="186" t="s">
        <v>73</v>
      </c>
      <c r="V149" s="186" t="s">
        <v>85</v>
      </c>
    </row>
    <row r="150" spans="1:37">
      <c r="A150" s="186"/>
      <c r="B150" s="179"/>
      <c r="C150" s="179"/>
      <c r="D150" s="179"/>
      <c r="E150" s="179"/>
      <c r="F150" s="179"/>
      <c r="G150" s="179"/>
      <c r="H150" s="180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86" t="s">
        <v>201</v>
      </c>
      <c r="U150" s="180">
        <v>-1710</v>
      </c>
      <c r="V150" s="180">
        <v>-3984</v>
      </c>
    </row>
    <row r="151" spans="1:37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86" t="s">
        <v>203</v>
      </c>
      <c r="U151" s="180">
        <v>6347</v>
      </c>
      <c r="V151" s="180">
        <v>6370</v>
      </c>
    </row>
    <row r="152" spans="1:37" ht="13.8" thickBo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86" t="s">
        <v>204</v>
      </c>
      <c r="U152" s="180">
        <v>8866</v>
      </c>
      <c r="V152" s="180">
        <v>8870</v>
      </c>
    </row>
    <row r="153" spans="1:37" ht="14.4">
      <c r="A153" s="224" t="s">
        <v>195</v>
      </c>
      <c r="B153" s="224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86" t="s">
        <v>206</v>
      </c>
      <c r="U153" s="180">
        <v>7107</v>
      </c>
      <c r="V153" s="180">
        <v>7644</v>
      </c>
    </row>
    <row r="154" spans="1:37" ht="14.4">
      <c r="A154" s="225" t="s">
        <v>196</v>
      </c>
      <c r="B154" s="226"/>
      <c r="C154" s="179"/>
      <c r="D154" s="179"/>
      <c r="E154" s="179"/>
      <c r="F154" s="179"/>
      <c r="G154" s="179"/>
      <c r="H154" s="179"/>
      <c r="I154" s="179"/>
      <c r="J154" s="179"/>
      <c r="K154" s="226">
        <v>19692.932444597227</v>
      </c>
      <c r="L154" s="179"/>
      <c r="M154" s="179"/>
      <c r="N154" s="179"/>
      <c r="O154" s="179"/>
      <c r="P154" s="179"/>
      <c r="Q154" s="179"/>
      <c r="R154" s="179"/>
      <c r="S154" s="179"/>
      <c r="T154" s="186" t="s">
        <v>208</v>
      </c>
      <c r="U154" s="180">
        <v>7916</v>
      </c>
      <c r="V154" s="180">
        <v>6160</v>
      </c>
    </row>
    <row r="155" spans="1:37" ht="14.4">
      <c r="A155" s="227" t="s">
        <v>198</v>
      </c>
      <c r="B155" s="228"/>
      <c r="C155" s="179"/>
      <c r="D155" s="179"/>
      <c r="E155" s="179"/>
      <c r="F155" s="179"/>
      <c r="G155" s="179"/>
      <c r="H155" s="179"/>
      <c r="I155" s="179"/>
      <c r="J155" s="179"/>
      <c r="K155" s="228">
        <v>18241.092787291091</v>
      </c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</row>
    <row r="156" spans="1:37" ht="14.4">
      <c r="A156" s="227" t="s">
        <v>200</v>
      </c>
      <c r="B156" s="229"/>
      <c r="C156" s="179"/>
      <c r="D156" s="179"/>
      <c r="E156" s="179"/>
      <c r="F156" s="179"/>
      <c r="G156" s="179"/>
      <c r="H156" s="179"/>
      <c r="I156" s="179"/>
      <c r="J156" s="179"/>
      <c r="K156" s="229">
        <v>1291</v>
      </c>
      <c r="L156" s="179"/>
      <c r="M156" s="179"/>
      <c r="N156" s="179"/>
      <c r="O156" s="179"/>
      <c r="P156" s="179"/>
      <c r="Q156" s="179"/>
      <c r="R156" s="179"/>
      <c r="S156" s="179"/>
      <c r="T156" s="186" t="s">
        <v>211</v>
      </c>
      <c r="U156" s="189">
        <v>176126</v>
      </c>
      <c r="V156" s="189">
        <v>171271</v>
      </c>
    </row>
    <row r="157" spans="1:37" ht="14.4">
      <c r="A157" s="227" t="s">
        <v>202</v>
      </c>
      <c r="B157" s="229"/>
      <c r="C157" s="179"/>
      <c r="D157" s="179"/>
      <c r="E157" s="179"/>
      <c r="F157" s="179"/>
      <c r="G157" s="179"/>
      <c r="H157" s="179"/>
      <c r="I157" s="179"/>
      <c r="J157" s="179"/>
      <c r="K157" s="229">
        <v>687.81372388884904</v>
      </c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</row>
    <row r="158" spans="1:37" ht="14.4">
      <c r="A158" s="227" t="s">
        <v>17</v>
      </c>
      <c r="B158" s="228"/>
      <c r="C158" s="179"/>
      <c r="D158" s="179"/>
      <c r="E158" s="179"/>
      <c r="F158" s="179"/>
      <c r="G158" s="179"/>
      <c r="H158" s="179"/>
      <c r="I158" s="179"/>
      <c r="J158" s="179"/>
      <c r="K158" s="228">
        <v>0</v>
      </c>
      <c r="L158" s="179"/>
      <c r="M158" s="179"/>
      <c r="N158" s="179"/>
      <c r="O158" s="179"/>
      <c r="P158" s="179"/>
      <c r="Q158" s="179"/>
      <c r="R158" s="179"/>
      <c r="S158" s="179"/>
      <c r="T158" s="186" t="s">
        <v>214</v>
      </c>
      <c r="U158" s="260">
        <v>22.249368367862555</v>
      </c>
      <c r="V158" s="260">
        <v>27.803733766233766</v>
      </c>
    </row>
    <row r="159" spans="1:37" ht="14.4">
      <c r="A159" s="230" t="s">
        <v>205</v>
      </c>
      <c r="B159" s="231"/>
      <c r="C159" s="179"/>
      <c r="D159" s="179"/>
      <c r="E159" s="179"/>
      <c r="F159" s="179"/>
      <c r="G159" s="179"/>
      <c r="H159" s="179"/>
      <c r="I159" s="179"/>
      <c r="J159" s="179"/>
      <c r="K159" s="231">
        <v>526.97406658271257</v>
      </c>
      <c r="L159" s="179"/>
      <c r="M159" s="179"/>
      <c r="N159" s="179"/>
      <c r="O159" s="179"/>
      <c r="P159" s="179"/>
      <c r="Q159" s="179"/>
      <c r="R159" s="179"/>
      <c r="S159" s="179"/>
      <c r="T159" s="186" t="s">
        <v>214</v>
      </c>
      <c r="U159" s="260">
        <v>3.5</v>
      </c>
      <c r="V159" s="260">
        <v>3.5</v>
      </c>
    </row>
    <row r="160" spans="1:37" ht="14.4">
      <c r="A160" s="232" t="s">
        <v>207</v>
      </c>
      <c r="B160" s="231"/>
      <c r="C160" s="179"/>
      <c r="D160" s="179"/>
      <c r="E160" s="179"/>
      <c r="F160" s="179"/>
      <c r="G160" s="179"/>
      <c r="H160" s="179"/>
      <c r="I160" s="179"/>
      <c r="J160" s="179"/>
      <c r="K160" s="231">
        <v>0</v>
      </c>
      <c r="L160" s="179"/>
      <c r="M160" s="179"/>
      <c r="N160" s="179"/>
      <c r="O160" s="179"/>
      <c r="P160" s="179"/>
      <c r="Q160" s="179"/>
      <c r="R160" s="179"/>
      <c r="S160" s="179"/>
      <c r="T160" s="186" t="s">
        <v>217</v>
      </c>
      <c r="U160" s="260">
        <v>-18.749368367862555</v>
      </c>
      <c r="V160" s="260">
        <v>-24.303733766233766</v>
      </c>
    </row>
    <row r="161" spans="1:22" ht="14.4">
      <c r="A161" s="232" t="s">
        <v>209</v>
      </c>
      <c r="B161" s="231"/>
      <c r="C161" s="179"/>
      <c r="D161" s="179"/>
      <c r="E161" s="179"/>
      <c r="F161" s="179"/>
      <c r="G161" s="179"/>
      <c r="H161" s="179"/>
      <c r="I161" s="179"/>
      <c r="J161" s="179"/>
      <c r="K161" s="231">
        <v>0</v>
      </c>
      <c r="L161" s="179"/>
      <c r="M161" s="179"/>
      <c r="N161" s="179"/>
      <c r="O161" s="179"/>
      <c r="P161" s="179"/>
      <c r="Q161" s="179"/>
      <c r="R161" s="179"/>
      <c r="S161" s="179"/>
      <c r="T161" s="186" t="s">
        <v>219</v>
      </c>
      <c r="U161" s="189">
        <v>42405.714285714283</v>
      </c>
      <c r="V161" s="189">
        <v>42774.571428571428</v>
      </c>
    </row>
    <row r="162" spans="1:22" ht="14.4">
      <c r="A162" s="233" t="s">
        <v>210</v>
      </c>
      <c r="B162" s="231"/>
      <c r="C162" s="179"/>
      <c r="D162" s="179"/>
      <c r="E162" s="179"/>
      <c r="F162" s="179"/>
      <c r="G162" s="179"/>
      <c r="H162" s="179"/>
      <c r="I162" s="179"/>
      <c r="J162" s="179"/>
      <c r="K162" s="231">
        <v>2775.6015012699886</v>
      </c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</row>
    <row r="163" spans="1:22" ht="14.4">
      <c r="A163" s="234" t="s">
        <v>212</v>
      </c>
      <c r="B163" s="228"/>
      <c r="C163" s="179"/>
      <c r="D163" s="179"/>
      <c r="E163" s="179"/>
      <c r="F163" s="179"/>
      <c r="G163" s="179"/>
      <c r="H163" s="179"/>
      <c r="I163" s="179"/>
      <c r="J163" s="179"/>
      <c r="K163" s="228">
        <v>2665.8305620537099</v>
      </c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</row>
    <row r="164" spans="1:22" ht="14.4">
      <c r="A164" s="234" t="s">
        <v>213</v>
      </c>
      <c r="B164" s="228"/>
      <c r="C164" s="179"/>
      <c r="D164" s="179"/>
      <c r="E164" s="179"/>
      <c r="F164" s="179"/>
      <c r="G164" s="179"/>
      <c r="H164" s="179"/>
      <c r="I164" s="179"/>
      <c r="J164" s="179"/>
      <c r="K164" s="228">
        <v>185.44597201318413</v>
      </c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</row>
    <row r="165" spans="1:22" ht="14.4">
      <c r="A165" s="230" t="s">
        <v>215</v>
      </c>
      <c r="B165" s="228"/>
      <c r="C165" s="179"/>
      <c r="D165" s="179"/>
      <c r="E165" s="179"/>
      <c r="F165" s="179"/>
      <c r="G165" s="179"/>
      <c r="H165" s="179"/>
      <c r="I165" s="179"/>
      <c r="J165" s="179"/>
      <c r="K165" s="228">
        <v>75.6750327969051</v>
      </c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</row>
    <row r="166" spans="1:22" ht="14.4">
      <c r="A166" s="230" t="s">
        <v>216</v>
      </c>
      <c r="B166" s="231"/>
      <c r="C166" s="179"/>
      <c r="D166" s="179"/>
      <c r="E166" s="179"/>
      <c r="F166" s="179"/>
      <c r="G166" s="179"/>
      <c r="H166" s="179"/>
      <c r="I166" s="179"/>
      <c r="J166" s="179"/>
      <c r="K166" s="231">
        <v>0</v>
      </c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</row>
    <row r="167" spans="1:22" ht="14.4">
      <c r="A167" s="235" t="s">
        <v>218</v>
      </c>
      <c r="B167" s="236"/>
      <c r="C167" s="179"/>
      <c r="D167" s="179"/>
      <c r="E167" s="179"/>
      <c r="F167" s="179"/>
      <c r="G167" s="179"/>
      <c r="H167" s="179"/>
      <c r="I167" s="179"/>
      <c r="J167" s="179"/>
      <c r="K167" s="236">
        <v>16917.330943327237</v>
      </c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</row>
    <row r="168" spans="1:22" ht="14.4">
      <c r="A168" s="237" t="s">
        <v>220</v>
      </c>
      <c r="B168" s="228"/>
      <c r="C168" s="179"/>
      <c r="D168" s="179"/>
      <c r="E168" s="179"/>
      <c r="F168" s="179"/>
      <c r="G168" s="179"/>
      <c r="H168" s="179"/>
      <c r="I168" s="179"/>
      <c r="J168" s="179"/>
      <c r="K168" s="228">
        <v>6660.0517582020475</v>
      </c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</row>
    <row r="169" spans="1:22" ht="14.4">
      <c r="A169" s="227" t="s">
        <v>221</v>
      </c>
      <c r="B169" s="231"/>
      <c r="C169" s="179"/>
      <c r="D169" s="179"/>
      <c r="E169" s="179"/>
      <c r="F169" s="179"/>
      <c r="G169" s="179"/>
      <c r="H169" s="179"/>
      <c r="I169" s="179"/>
      <c r="J169" s="179"/>
      <c r="K169" s="231">
        <v>5486.9068051513486</v>
      </c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</row>
    <row r="170" spans="1:22" ht="14.4">
      <c r="A170" s="227" t="s">
        <v>202</v>
      </c>
      <c r="B170" s="231"/>
      <c r="C170" s="179"/>
      <c r="D170" s="179"/>
      <c r="E170" s="179"/>
      <c r="F170" s="179"/>
      <c r="G170" s="179"/>
      <c r="H170" s="179"/>
      <c r="I170" s="179"/>
      <c r="J170" s="179"/>
      <c r="K170" s="231">
        <v>1173.1449530506991</v>
      </c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</row>
    <row r="171" spans="1:22" ht="14.4">
      <c r="A171" s="227" t="s">
        <v>222</v>
      </c>
      <c r="B171" s="231"/>
      <c r="C171" s="179"/>
      <c r="D171" s="179"/>
      <c r="E171" s="179"/>
      <c r="F171" s="179"/>
      <c r="G171" s="179"/>
      <c r="H171" s="179"/>
      <c r="I171" s="179"/>
      <c r="J171" s="179"/>
      <c r="K171" s="231">
        <v>0</v>
      </c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</row>
    <row r="172" spans="1:22" ht="14.4">
      <c r="A172" s="235" t="s">
        <v>2</v>
      </c>
      <c r="B172" s="236"/>
      <c r="C172" s="179"/>
      <c r="D172" s="179"/>
      <c r="E172" s="179"/>
      <c r="F172" s="179"/>
      <c r="G172" s="179"/>
      <c r="H172" s="179"/>
      <c r="I172" s="179"/>
      <c r="J172" s="179"/>
      <c r="K172" s="236">
        <v>10257.27918512519</v>
      </c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</row>
    <row r="173" spans="1:22" ht="14.4">
      <c r="A173" s="238" t="s">
        <v>4</v>
      </c>
      <c r="B173" s="239"/>
      <c r="C173" s="179"/>
      <c r="D173" s="179"/>
      <c r="E173" s="179"/>
      <c r="F173" s="179"/>
      <c r="G173" s="179"/>
      <c r="H173" s="179"/>
      <c r="I173" s="179"/>
      <c r="J173" s="179"/>
      <c r="K173" s="239">
        <v>0.59568235249464341</v>
      </c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</row>
    <row r="174" spans="1:22" ht="14.4">
      <c r="A174" s="238"/>
      <c r="B174" s="240"/>
      <c r="C174" s="179"/>
      <c r="D174" s="179"/>
      <c r="E174" s="179"/>
      <c r="F174" s="179"/>
      <c r="G174" s="179"/>
      <c r="H174" s="179"/>
      <c r="I174" s="179"/>
      <c r="J174" s="179"/>
      <c r="K174" s="240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</row>
    <row r="175" spans="1:22" ht="14.4">
      <c r="A175" s="241" t="s">
        <v>52</v>
      </c>
      <c r="B175" s="228"/>
      <c r="C175" s="179"/>
      <c r="D175" s="179"/>
      <c r="E175" s="179"/>
      <c r="F175" s="179"/>
      <c r="G175" s="179"/>
      <c r="H175" s="179"/>
      <c r="I175" s="179"/>
      <c r="J175" s="179"/>
      <c r="K175" s="228">
        <v>10552.775973267757</v>
      </c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</row>
    <row r="176" spans="1:22" ht="14.4">
      <c r="A176" s="242" t="s">
        <v>223</v>
      </c>
      <c r="B176" s="243"/>
      <c r="C176" s="179"/>
      <c r="D176" s="179"/>
      <c r="E176" s="179"/>
      <c r="F176" s="179"/>
      <c r="G176" s="179"/>
      <c r="H176" s="179"/>
      <c r="I176" s="179"/>
      <c r="J176" s="179"/>
      <c r="K176" s="243">
        <v>5708.2018461197977</v>
      </c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</row>
    <row r="177" spans="1:17" ht="14.4">
      <c r="A177" s="242" t="s">
        <v>224</v>
      </c>
      <c r="B177" s="228"/>
      <c r="C177" s="179"/>
      <c r="D177" s="179"/>
      <c r="E177" s="179"/>
      <c r="F177" s="179"/>
      <c r="G177" s="179"/>
      <c r="H177" s="179"/>
      <c r="I177" s="179"/>
      <c r="J177" s="179"/>
      <c r="K177" s="228">
        <v>4844.5741271479592</v>
      </c>
      <c r="Q177" s="129"/>
    </row>
    <row r="178" spans="1:17" ht="14.4">
      <c r="A178" s="241" t="s">
        <v>225</v>
      </c>
      <c r="B178" s="228"/>
      <c r="C178" s="179"/>
      <c r="D178" s="179"/>
      <c r="E178" s="179"/>
      <c r="F178" s="179"/>
      <c r="G178" s="179"/>
      <c r="H178" s="179"/>
      <c r="I178" s="179"/>
      <c r="J178" s="179"/>
      <c r="K178" s="228">
        <v>2530.7577717723161</v>
      </c>
      <c r="Q178" s="129"/>
    </row>
    <row r="179" spans="1:17" ht="14.4">
      <c r="A179" s="244" t="s">
        <v>225</v>
      </c>
      <c r="B179" s="228"/>
      <c r="C179" s="179"/>
      <c r="D179" s="179"/>
      <c r="E179" s="179"/>
      <c r="F179" s="179"/>
      <c r="G179" s="179"/>
      <c r="H179" s="179"/>
      <c r="I179" s="179"/>
      <c r="J179" s="179"/>
      <c r="K179" s="228">
        <v>1973.1285357426675</v>
      </c>
      <c r="Q179" s="129"/>
    </row>
    <row r="180" spans="1:17" ht="14.4">
      <c r="A180" s="225" t="s">
        <v>3</v>
      </c>
      <c r="B180" s="245"/>
      <c r="C180" s="179"/>
      <c r="D180" s="179"/>
      <c r="E180" s="179"/>
      <c r="F180" s="179"/>
      <c r="G180" s="179"/>
      <c r="H180" s="179"/>
      <c r="I180" s="179"/>
      <c r="J180" s="179"/>
      <c r="K180" s="245">
        <v>201.02146102964883</v>
      </c>
      <c r="Q180" s="129"/>
    </row>
    <row r="181" spans="1:17" ht="14.4">
      <c r="A181" s="225" t="s">
        <v>226</v>
      </c>
      <c r="B181" s="246"/>
      <c r="C181" s="179"/>
      <c r="D181" s="179"/>
      <c r="E181" s="179"/>
      <c r="F181" s="179"/>
      <c r="G181" s="179"/>
      <c r="H181" s="179"/>
      <c r="I181" s="179"/>
      <c r="J181" s="179"/>
      <c r="K181" s="246">
        <v>356.607775</v>
      </c>
      <c r="Q181" s="129"/>
    </row>
    <row r="182" spans="1:17" ht="14.4">
      <c r="A182" s="241" t="s">
        <v>227</v>
      </c>
      <c r="B182" s="228"/>
      <c r="C182" s="179"/>
      <c r="D182" s="179"/>
      <c r="E182" s="179"/>
      <c r="F182" s="179"/>
      <c r="G182" s="179"/>
      <c r="H182" s="179"/>
      <c r="I182" s="179"/>
      <c r="J182" s="179"/>
      <c r="K182" s="228">
        <v>-218.33333333333334</v>
      </c>
      <c r="Q182" s="129"/>
    </row>
    <row r="183" spans="1:17" ht="14.4">
      <c r="A183" s="225" t="s">
        <v>228</v>
      </c>
      <c r="B183" s="247"/>
      <c r="C183" s="179"/>
      <c r="D183" s="179"/>
      <c r="E183" s="179"/>
      <c r="F183" s="179"/>
      <c r="G183" s="179"/>
      <c r="H183" s="179"/>
      <c r="I183" s="179"/>
      <c r="J183" s="179"/>
      <c r="K183" s="247">
        <v>40</v>
      </c>
      <c r="Q183" s="129"/>
    </row>
    <row r="184" spans="1:17" ht="14.4">
      <c r="A184" s="225" t="s">
        <v>229</v>
      </c>
      <c r="B184" s="245"/>
      <c r="C184" s="179"/>
      <c r="D184" s="179"/>
      <c r="E184" s="179"/>
      <c r="F184" s="179"/>
      <c r="G184" s="179"/>
      <c r="H184" s="179"/>
      <c r="I184" s="179"/>
      <c r="J184" s="179"/>
      <c r="K184" s="245">
        <v>250</v>
      </c>
      <c r="Q184" s="129"/>
    </row>
    <row r="185" spans="1:17" ht="14.4">
      <c r="A185" s="242" t="s">
        <v>230</v>
      </c>
      <c r="B185" s="231"/>
      <c r="C185" s="179"/>
      <c r="D185" s="179"/>
      <c r="E185" s="179"/>
      <c r="F185" s="179"/>
      <c r="G185" s="179"/>
      <c r="H185" s="179"/>
      <c r="I185" s="179"/>
      <c r="J185" s="179"/>
      <c r="K185" s="231">
        <v>-8.3333333333333339</v>
      </c>
      <c r="Q185" s="129"/>
    </row>
    <row r="186" spans="1:17" ht="14.4">
      <c r="A186" s="225" t="s">
        <v>231</v>
      </c>
      <c r="B186" s="248"/>
      <c r="C186" s="179"/>
      <c r="D186" s="179"/>
      <c r="E186" s="179"/>
      <c r="F186" s="179"/>
      <c r="G186" s="179"/>
      <c r="H186" s="179"/>
      <c r="I186" s="179"/>
      <c r="J186" s="179"/>
      <c r="K186" s="248">
        <v>0</v>
      </c>
      <c r="Q186" s="129"/>
    </row>
    <row r="187" spans="1:17" ht="14.4">
      <c r="A187" s="241" t="s">
        <v>232</v>
      </c>
      <c r="B187" s="228"/>
      <c r="C187" s="179"/>
      <c r="D187" s="179"/>
      <c r="E187" s="179"/>
      <c r="F187" s="179"/>
      <c r="G187" s="179"/>
      <c r="H187" s="179"/>
      <c r="I187" s="179"/>
      <c r="J187" s="179"/>
      <c r="K187" s="228">
        <v>-1667.3769621482606</v>
      </c>
      <c r="Q187" s="129"/>
    </row>
    <row r="188" spans="1:17" ht="14.4">
      <c r="A188" s="225" t="s">
        <v>233</v>
      </c>
      <c r="B188" s="245"/>
      <c r="C188" s="179"/>
      <c r="D188" s="179"/>
      <c r="E188" s="179"/>
      <c r="F188" s="179"/>
      <c r="G188" s="179"/>
      <c r="H188" s="179"/>
      <c r="I188" s="179"/>
      <c r="J188" s="179"/>
      <c r="K188" s="245">
        <v>140.84719683872652</v>
      </c>
      <c r="Q188" s="129"/>
    </row>
    <row r="189" spans="1:17" ht="14.4">
      <c r="A189" s="225" t="s">
        <v>234</v>
      </c>
      <c r="B189" s="245"/>
      <c r="C189" s="179"/>
      <c r="D189" s="179"/>
      <c r="E189" s="179"/>
      <c r="F189" s="179"/>
      <c r="G189" s="179"/>
      <c r="H189" s="179"/>
      <c r="I189" s="179"/>
      <c r="J189" s="179"/>
      <c r="K189" s="245">
        <v>-666.72890933849135</v>
      </c>
      <c r="Q189" s="129"/>
    </row>
    <row r="190" spans="1:17" ht="14.4">
      <c r="A190" s="242" t="s">
        <v>235</v>
      </c>
      <c r="B190" s="245"/>
      <c r="C190" s="179"/>
      <c r="D190" s="179"/>
      <c r="E190" s="179"/>
      <c r="F190" s="179"/>
      <c r="G190" s="179"/>
      <c r="H190" s="179"/>
      <c r="I190" s="179"/>
      <c r="J190" s="179"/>
      <c r="K190" s="245">
        <v>-1141.4952496484957</v>
      </c>
      <c r="Q190" s="129"/>
    </row>
    <row r="191" spans="1:17" ht="14.4">
      <c r="A191" s="241" t="s">
        <v>236</v>
      </c>
      <c r="B191" s="231"/>
      <c r="C191" s="179"/>
      <c r="D191" s="179"/>
      <c r="E191" s="179"/>
      <c r="F191" s="179"/>
      <c r="G191" s="179"/>
      <c r="H191" s="179"/>
      <c r="I191" s="179"/>
      <c r="J191" s="179"/>
      <c r="K191" s="231">
        <v>-796.97317125585778</v>
      </c>
      <c r="Q191" s="129"/>
    </row>
    <row r="192" spans="1:17" ht="14.4">
      <c r="A192" s="241" t="s">
        <v>237</v>
      </c>
      <c r="B192" s="231"/>
      <c r="C192" s="179"/>
      <c r="D192" s="179"/>
      <c r="E192" s="179"/>
      <c r="F192" s="179"/>
      <c r="G192" s="179"/>
      <c r="H192" s="179"/>
      <c r="I192" s="179"/>
      <c r="J192" s="179"/>
      <c r="K192" s="231">
        <v>-2348.0360527856596</v>
      </c>
      <c r="Q192" s="129"/>
    </row>
    <row r="193" spans="1:17" ht="14.4">
      <c r="A193" s="241" t="s">
        <v>238</v>
      </c>
      <c r="B193" s="249"/>
      <c r="C193" s="179"/>
      <c r="D193" s="179"/>
      <c r="E193" s="179"/>
      <c r="F193" s="179"/>
      <c r="G193" s="179"/>
      <c r="H193" s="179"/>
      <c r="I193" s="179"/>
      <c r="J193" s="179"/>
      <c r="K193" s="249">
        <v>692.39995327335271</v>
      </c>
      <c r="Q193" s="129"/>
    </row>
    <row r="194" spans="1:17" ht="14.4">
      <c r="A194" s="250" t="s">
        <v>239</v>
      </c>
      <c r="B194" s="236"/>
      <c r="C194" s="179"/>
      <c r="D194" s="179"/>
      <c r="E194" s="179"/>
      <c r="F194" s="179"/>
      <c r="G194" s="179"/>
      <c r="H194" s="179"/>
      <c r="I194" s="179"/>
      <c r="J194" s="179"/>
      <c r="K194" s="236">
        <v>1075.3983396682083</v>
      </c>
      <c r="Q194" s="129"/>
    </row>
    <row r="195" spans="1:17" ht="14.4">
      <c r="A195" s="251" t="s">
        <v>7</v>
      </c>
      <c r="B195" s="252"/>
      <c r="C195" s="179"/>
      <c r="D195" s="179"/>
      <c r="E195" s="179"/>
      <c r="F195" s="179"/>
      <c r="G195" s="179"/>
      <c r="H195" s="179"/>
      <c r="I195" s="179"/>
      <c r="J195" s="179"/>
      <c r="K195" s="252">
        <v>6.3567849046092084E-2</v>
      </c>
      <c r="Q195" s="129"/>
    </row>
    <row r="196" spans="1:17" ht="15" thickBot="1">
      <c r="A196" s="251"/>
      <c r="B196" s="240"/>
      <c r="C196" s="179"/>
      <c r="D196" s="179"/>
      <c r="E196" s="179"/>
      <c r="F196" s="179"/>
      <c r="G196" s="179"/>
      <c r="H196" s="179"/>
      <c r="I196" s="179"/>
      <c r="J196" s="179"/>
      <c r="K196" s="240"/>
      <c r="Q196" s="129"/>
    </row>
    <row r="197" spans="1:17" ht="14.4">
      <c r="A197" s="253" t="s">
        <v>240</v>
      </c>
      <c r="B197" s="254"/>
      <c r="C197" s="179"/>
      <c r="D197" s="179"/>
      <c r="E197" s="179"/>
      <c r="F197" s="179"/>
      <c r="G197" s="179"/>
      <c r="H197" s="179"/>
      <c r="I197" s="179"/>
      <c r="J197" s="179"/>
      <c r="K197" s="254"/>
      <c r="Q197" s="129"/>
    </row>
    <row r="198" spans="1:17" ht="14.4">
      <c r="A198" s="255" t="s">
        <v>241</v>
      </c>
      <c r="B198" s="231"/>
      <c r="C198" s="179"/>
      <c r="D198" s="179"/>
      <c r="E198" s="179"/>
      <c r="F198" s="179"/>
      <c r="G198" s="179"/>
      <c r="H198" s="179"/>
      <c r="I198" s="179"/>
      <c r="J198" s="179"/>
      <c r="K198" s="231">
        <v>927.06666666666672</v>
      </c>
      <c r="Q198" s="129"/>
    </row>
    <row r="199" spans="1:17" ht="14.4">
      <c r="A199" s="255" t="s">
        <v>242</v>
      </c>
      <c r="B199" s="231"/>
      <c r="C199" s="179"/>
      <c r="D199" s="179"/>
      <c r="E199" s="179"/>
      <c r="F199" s="179"/>
      <c r="G199" s="179"/>
      <c r="H199" s="179"/>
      <c r="I199" s="179"/>
      <c r="J199" s="179"/>
      <c r="K199" s="231">
        <v>0</v>
      </c>
      <c r="Q199" s="129"/>
    </row>
    <row r="200" spans="1:17" ht="14.4">
      <c r="A200" s="255" t="s">
        <v>243</v>
      </c>
      <c r="B200" s="256"/>
      <c r="C200" s="179"/>
      <c r="D200" s="179"/>
      <c r="E200" s="179"/>
      <c r="F200" s="179"/>
      <c r="G200" s="179"/>
      <c r="H200" s="179"/>
      <c r="I200" s="179"/>
      <c r="J200" s="179"/>
      <c r="K200" s="256">
        <v>0</v>
      </c>
      <c r="Q200" s="129"/>
    </row>
    <row r="201" spans="1:17" ht="14.4">
      <c r="A201" s="250" t="s">
        <v>244</v>
      </c>
      <c r="B201" s="236"/>
      <c r="C201" s="179"/>
      <c r="D201" s="179"/>
      <c r="E201" s="179"/>
      <c r="F201" s="179"/>
      <c r="G201" s="179"/>
      <c r="H201" s="179"/>
      <c r="I201" s="179"/>
      <c r="J201" s="179"/>
      <c r="K201" s="236">
        <v>2002.4650063348749</v>
      </c>
      <c r="Q201" s="129"/>
    </row>
    <row r="202" spans="1:17" ht="14.4">
      <c r="A202" s="257" t="s">
        <v>6</v>
      </c>
      <c r="B202" s="252"/>
      <c r="C202" s="179"/>
      <c r="D202" s="179"/>
      <c r="E202" s="179"/>
      <c r="F202" s="179"/>
      <c r="G202" s="179"/>
      <c r="H202" s="179"/>
      <c r="I202" s="179"/>
      <c r="J202" s="179"/>
      <c r="K202" s="252">
        <v>0.11836766763286111</v>
      </c>
      <c r="Q202" s="129"/>
    </row>
    <row r="203" spans="1:17" ht="14.4">
      <c r="A203" s="258"/>
      <c r="B203" s="240"/>
      <c r="C203" s="179"/>
      <c r="D203" s="179"/>
      <c r="E203" s="179"/>
      <c r="F203" s="179"/>
      <c r="G203" s="179"/>
      <c r="H203" s="179"/>
      <c r="I203" s="179"/>
      <c r="J203" s="179"/>
      <c r="K203" s="240"/>
      <c r="Q203" s="129"/>
    </row>
    <row r="204" spans="1:17" ht="14.4">
      <c r="A204" s="255" t="s">
        <v>245</v>
      </c>
      <c r="B204" s="231"/>
      <c r="C204" s="179"/>
      <c r="D204" s="179"/>
      <c r="E204" s="179"/>
      <c r="F204" s="179"/>
      <c r="G204" s="179"/>
      <c r="H204" s="179"/>
      <c r="I204" s="179"/>
      <c r="J204" s="179"/>
      <c r="K204" s="231">
        <v>496.91821947521396</v>
      </c>
      <c r="Q204" s="129"/>
    </row>
    <row r="205" spans="1:17" ht="14.4">
      <c r="A205" s="255" t="s">
        <v>246</v>
      </c>
      <c r="B205" s="231"/>
      <c r="C205" s="179"/>
      <c r="D205" s="179"/>
      <c r="E205" s="179"/>
      <c r="F205" s="179"/>
      <c r="G205" s="179"/>
      <c r="H205" s="179"/>
      <c r="I205" s="179"/>
      <c r="J205" s="179"/>
      <c r="K205" s="231"/>
      <c r="Q205" s="129"/>
    </row>
    <row r="206" spans="1:17" ht="14.4">
      <c r="A206" s="255" t="s">
        <v>247</v>
      </c>
      <c r="B206" s="231"/>
      <c r="C206" s="179"/>
      <c r="D206" s="179"/>
      <c r="E206" s="179"/>
      <c r="F206" s="179"/>
      <c r="G206" s="179"/>
      <c r="H206" s="179"/>
      <c r="I206" s="179"/>
      <c r="J206" s="179"/>
      <c r="K206" s="231">
        <v>-1667.3769621482606</v>
      </c>
      <c r="Q206" s="129"/>
    </row>
    <row r="207" spans="1:17" ht="14.4">
      <c r="A207" s="255" t="s">
        <v>248</v>
      </c>
      <c r="B207" s="231"/>
      <c r="C207" s="179"/>
      <c r="D207" s="179"/>
      <c r="E207" s="179"/>
      <c r="F207" s="179"/>
      <c r="G207" s="179"/>
      <c r="H207" s="179"/>
      <c r="I207" s="179"/>
      <c r="J207" s="179"/>
      <c r="K207" s="231">
        <v>-796.97317125585778</v>
      </c>
    </row>
    <row r="208" spans="1:17" ht="14.4">
      <c r="A208" s="255" t="s">
        <v>249</v>
      </c>
      <c r="B208" s="231"/>
      <c r="C208" s="179"/>
      <c r="D208" s="179"/>
      <c r="E208" s="179"/>
      <c r="F208" s="179"/>
      <c r="G208" s="179"/>
      <c r="H208" s="179"/>
      <c r="I208" s="179"/>
      <c r="J208" s="179"/>
      <c r="K208" s="231">
        <v>-2348.0360527856596</v>
      </c>
    </row>
    <row r="209" spans="1:22" ht="14.4">
      <c r="A209" s="255" t="s">
        <v>250</v>
      </c>
      <c r="B209" s="231"/>
      <c r="C209" s="179"/>
      <c r="D209" s="179"/>
      <c r="E209" s="179"/>
      <c r="F209" s="179"/>
      <c r="G209" s="179"/>
      <c r="H209" s="179"/>
      <c r="I209" s="179"/>
      <c r="J209" s="179"/>
      <c r="K209" s="231">
        <v>-234.66671339331401</v>
      </c>
    </row>
    <row r="210" spans="1:22" ht="14.4">
      <c r="A210" s="250" t="s">
        <v>251</v>
      </c>
      <c r="B210" s="236"/>
      <c r="C210" s="179"/>
      <c r="D210" s="179"/>
      <c r="E210" s="179"/>
      <c r="F210" s="179"/>
      <c r="G210" s="179"/>
      <c r="H210" s="179"/>
      <c r="I210" s="179"/>
      <c r="J210" s="179"/>
      <c r="K210" s="236">
        <v>-2547.669673773004</v>
      </c>
    </row>
    <row r="211" spans="1:22" ht="14.4">
      <c r="A211" s="257" t="s">
        <v>5</v>
      </c>
      <c r="B211" s="252"/>
      <c r="C211" s="179"/>
      <c r="D211" s="179"/>
      <c r="E211" s="179"/>
      <c r="F211" s="179"/>
      <c r="G211" s="179"/>
      <c r="H211" s="179"/>
      <c r="I211" s="179"/>
      <c r="J211" s="179"/>
      <c r="K211" s="252">
        <v>-0.15059524946976877</v>
      </c>
      <c r="T211" s="131"/>
    </row>
    <row r="212" spans="1:22" ht="14.4">
      <c r="A212" s="258"/>
      <c r="B212" s="240"/>
      <c r="C212" s="179"/>
      <c r="D212" s="179"/>
      <c r="E212" s="179"/>
      <c r="F212" s="179"/>
      <c r="G212" s="179"/>
      <c r="H212" s="179"/>
      <c r="I212" s="179"/>
      <c r="J212" s="179"/>
      <c r="K212" s="240"/>
      <c r="T212" s="131"/>
      <c r="U212" s="131"/>
      <c r="V212" s="131"/>
    </row>
    <row r="213" spans="1:22" ht="14.4">
      <c r="A213" s="255" t="s">
        <v>252</v>
      </c>
      <c r="B213" s="231"/>
      <c r="C213" s="179"/>
      <c r="D213" s="179"/>
      <c r="E213" s="179"/>
      <c r="F213" s="179"/>
      <c r="G213" s="179"/>
      <c r="H213" s="179"/>
      <c r="I213" s="179"/>
      <c r="J213" s="179"/>
      <c r="K213" s="231">
        <v>1141.4952496484957</v>
      </c>
      <c r="T213" s="131"/>
      <c r="U213" s="128"/>
      <c r="V213" s="128"/>
    </row>
    <row r="214" spans="1:22" ht="14.4">
      <c r="A214" s="255" t="s">
        <v>253</v>
      </c>
      <c r="B214" s="231"/>
      <c r="C214" s="179"/>
      <c r="D214" s="179"/>
      <c r="E214" s="179"/>
      <c r="F214" s="179"/>
      <c r="G214" s="179"/>
      <c r="H214" s="179"/>
      <c r="I214" s="179"/>
      <c r="J214" s="179"/>
      <c r="K214" s="231">
        <v>-690.19621586268818</v>
      </c>
      <c r="T214" s="131"/>
      <c r="U214" s="128"/>
      <c r="V214" s="128"/>
    </row>
    <row r="215" spans="1:22" ht="14.4">
      <c r="A215" s="250" t="s">
        <v>254</v>
      </c>
      <c r="B215" s="236"/>
      <c r="C215" s="179"/>
      <c r="D215" s="179"/>
      <c r="E215" s="179"/>
      <c r="F215" s="179"/>
      <c r="G215" s="179"/>
      <c r="H215" s="179"/>
      <c r="I215" s="179"/>
      <c r="J215" s="179"/>
      <c r="K215" s="236">
        <v>-2096.3706399871962</v>
      </c>
      <c r="T215" s="131"/>
      <c r="U215" s="128"/>
      <c r="V215" s="128"/>
    </row>
    <row r="216" spans="1:22" ht="14.4">
      <c r="A216" s="257" t="s">
        <v>255</v>
      </c>
      <c r="B216" s="252"/>
      <c r="C216" s="179"/>
      <c r="D216" s="179"/>
      <c r="E216" s="179"/>
      <c r="F216" s="179"/>
      <c r="G216" s="179"/>
      <c r="H216" s="179"/>
      <c r="I216" s="179"/>
      <c r="J216" s="179"/>
      <c r="K216" s="252">
        <v>-0.12391852160426495</v>
      </c>
      <c r="T216" s="131"/>
      <c r="U216" s="128"/>
      <c r="V216" s="128"/>
    </row>
    <row r="217" spans="1:22" ht="14.4">
      <c r="A217" s="151" t="s">
        <v>207</v>
      </c>
      <c r="B217" s="150"/>
      <c r="K217" s="150">
        <v>0</v>
      </c>
      <c r="T217" s="131" t="s">
        <v>208</v>
      </c>
      <c r="U217" s="128">
        <f>U213-U214+U215+U216</f>
        <v>0</v>
      </c>
      <c r="V217" s="128">
        <f>V213-V214+V215+V216</f>
        <v>0</v>
      </c>
    </row>
    <row r="218" spans="1:22" ht="14.4">
      <c r="A218" s="151" t="s">
        <v>209</v>
      </c>
      <c r="B218" s="150"/>
      <c r="K218" s="150">
        <v>0</v>
      </c>
    </row>
    <row r="219" spans="1:22" ht="14.4">
      <c r="A219" s="152" t="s">
        <v>210</v>
      </c>
      <c r="B219" s="150"/>
      <c r="K219" s="150">
        <f>SUM(K220:K221,K223)-K222</f>
        <v>2775.6015012699886</v>
      </c>
      <c r="T219" s="131" t="s">
        <v>211</v>
      </c>
      <c r="U219" s="129">
        <f>(C53+C65+J53)-C9</f>
        <v>176126</v>
      </c>
      <c r="V219" s="129">
        <f>(L53+L65)-L9</f>
        <v>171271</v>
      </c>
    </row>
    <row r="220" spans="1:22" ht="14.4">
      <c r="A220" s="153" t="s">
        <v>212</v>
      </c>
      <c r="B220" s="148"/>
      <c r="K220" s="148">
        <v>2665.8305620537099</v>
      </c>
    </row>
    <row r="221" spans="1:22" ht="14.4">
      <c r="A221" s="153" t="s">
        <v>213</v>
      </c>
      <c r="B221" s="148"/>
      <c r="K221" s="148">
        <v>185.44597201318413</v>
      </c>
      <c r="T221" s="131" t="s">
        <v>214</v>
      </c>
      <c r="U221" s="154" t="e">
        <f>U219/U217</f>
        <v>#DIV/0!</v>
      </c>
      <c r="V221" s="154" t="e">
        <f>V219/V217</f>
        <v>#DIV/0!</v>
      </c>
    </row>
    <row r="222" spans="1:22" ht="14.4">
      <c r="A222" s="149" t="s">
        <v>215</v>
      </c>
      <c r="B222" s="148"/>
      <c r="K222" s="148">
        <v>75.6750327969051</v>
      </c>
      <c r="T222" s="131" t="s">
        <v>214</v>
      </c>
      <c r="U222" s="154">
        <v>3.5</v>
      </c>
      <c r="V222" s="154">
        <v>3.5</v>
      </c>
    </row>
    <row r="223" spans="1:22" ht="14.4">
      <c r="A223" s="149" t="s">
        <v>216</v>
      </c>
      <c r="B223" s="150"/>
      <c r="K223" s="150">
        <v>0</v>
      </c>
      <c r="T223" s="131" t="s">
        <v>217</v>
      </c>
      <c r="U223" s="154" t="e">
        <f>U222-U221</f>
        <v>#DIV/0!</v>
      </c>
      <c r="V223" s="154" t="e">
        <f>V222-V221</f>
        <v>#DIV/0!</v>
      </c>
    </row>
    <row r="224" spans="1:22" ht="14.4">
      <c r="A224" s="155" t="s">
        <v>218</v>
      </c>
      <c r="B224" s="156"/>
      <c r="K224" s="156">
        <f>K211-K219</f>
        <v>-2775.7520965194585</v>
      </c>
      <c r="T224" s="131" t="s">
        <v>219</v>
      </c>
      <c r="U224" s="129">
        <f>U219/U222-U217</f>
        <v>50321.714285714283</v>
      </c>
      <c r="V224" s="129">
        <f>V219/V222-V217</f>
        <v>48934.571428571428</v>
      </c>
    </row>
    <row r="225" spans="1:11" ht="14.4">
      <c r="A225" s="157" t="s">
        <v>220</v>
      </c>
      <c r="B225" s="148"/>
      <c r="K225" s="148">
        <f>SUM(K226:K228)</f>
        <v>6660.0517582020475</v>
      </c>
    </row>
    <row r="226" spans="1:11" ht="14.4">
      <c r="A226" s="147" t="s">
        <v>221</v>
      </c>
      <c r="B226" s="150"/>
      <c r="K226" s="150">
        <v>5486.9068051513486</v>
      </c>
    </row>
    <row r="227" spans="1:11" ht="14.4">
      <c r="A227" s="147" t="s">
        <v>202</v>
      </c>
      <c r="B227" s="150"/>
      <c r="K227" s="150">
        <v>1173.1449530506991</v>
      </c>
    </row>
    <row r="228" spans="1:11" ht="14.4">
      <c r="A228" s="147" t="s">
        <v>222</v>
      </c>
      <c r="B228" s="150"/>
      <c r="K228" s="150">
        <v>0</v>
      </c>
    </row>
    <row r="229" spans="1:11" ht="14.4">
      <c r="A229" s="155" t="s">
        <v>2</v>
      </c>
      <c r="B229" s="156"/>
      <c r="K229" s="156">
        <f>K224-K225</f>
        <v>-9435.8038547215056</v>
      </c>
    </row>
    <row r="230" spans="1:11" ht="14.4">
      <c r="A230" s="158" t="s">
        <v>4</v>
      </c>
      <c r="B230" s="159"/>
      <c r="K230" s="159">
        <v>0.59568235249464341</v>
      </c>
    </row>
    <row r="231" spans="1:11" ht="14.4">
      <c r="A231" s="158"/>
      <c r="B231" s="160"/>
      <c r="K231" s="160"/>
    </row>
    <row r="232" spans="1:11" ht="14.4">
      <c r="A232" s="161" t="s">
        <v>52</v>
      </c>
      <c r="B232" s="148"/>
      <c r="K232" s="148">
        <f>K233+K234</f>
        <v>10552.775973267757</v>
      </c>
    </row>
    <row r="233" spans="1:11" ht="14.4">
      <c r="A233" s="162" t="s">
        <v>223</v>
      </c>
      <c r="B233" s="163"/>
      <c r="K233" s="163">
        <v>5708.2018461197977</v>
      </c>
    </row>
    <row r="234" spans="1:11" ht="14.4">
      <c r="A234" s="162" t="s">
        <v>224</v>
      </c>
      <c r="B234" s="148"/>
      <c r="K234" s="148">
        <v>4844.5741271479592</v>
      </c>
    </row>
    <row r="235" spans="1:11" ht="14.4">
      <c r="A235" s="161" t="s">
        <v>225</v>
      </c>
      <c r="B235" s="148"/>
      <c r="K235" s="148">
        <f>SUM(K236:K238)</f>
        <v>2530.7577717723161</v>
      </c>
    </row>
    <row r="236" spans="1:11" ht="14.4">
      <c r="A236" s="164" t="s">
        <v>225</v>
      </c>
      <c r="B236" s="148"/>
      <c r="K236" s="148">
        <v>1973.1285357426675</v>
      </c>
    </row>
    <row r="237" spans="1:11" ht="14.4">
      <c r="A237" s="146" t="s">
        <v>3</v>
      </c>
      <c r="B237" s="165"/>
      <c r="K237" s="165">
        <v>201.02146102964883</v>
      </c>
    </row>
    <row r="238" spans="1:11" ht="14.4">
      <c r="A238" s="146" t="s">
        <v>226</v>
      </c>
      <c r="B238" s="166"/>
      <c r="K238" s="166">
        <v>356.607775</v>
      </c>
    </row>
    <row r="239" spans="1:11" ht="14.4">
      <c r="A239" s="161" t="s">
        <v>227</v>
      </c>
      <c r="B239" s="148"/>
      <c r="K239" s="148">
        <f>K240-K241+K242-K243</f>
        <v>-218.33333333333334</v>
      </c>
    </row>
    <row r="240" spans="1:11" ht="14.4">
      <c r="A240" s="146" t="s">
        <v>228</v>
      </c>
      <c r="B240" s="167"/>
      <c r="K240" s="167">
        <v>40</v>
      </c>
    </row>
    <row r="241" spans="1:11" ht="14.4">
      <c r="A241" s="146" t="s">
        <v>229</v>
      </c>
      <c r="B241" s="165"/>
      <c r="K241" s="165">
        <v>250</v>
      </c>
    </row>
    <row r="242" spans="1:11" ht="14.4">
      <c r="A242" s="162" t="s">
        <v>230</v>
      </c>
      <c r="B242" s="150"/>
      <c r="K242" s="150">
        <v>-8.3333333333333339</v>
      </c>
    </row>
    <row r="243" spans="1:11" ht="14.4">
      <c r="A243" s="146" t="s">
        <v>231</v>
      </c>
      <c r="B243" s="168"/>
      <c r="K243" s="168">
        <v>0</v>
      </c>
    </row>
    <row r="244" spans="1:11" ht="14.4">
      <c r="A244" s="161" t="s">
        <v>232</v>
      </c>
      <c r="B244" s="148"/>
      <c r="K244" s="148">
        <f>SUM(K245:K247)</f>
        <v>-1667.3769621482606</v>
      </c>
    </row>
    <row r="245" spans="1:11" ht="14.4">
      <c r="A245" s="146" t="s">
        <v>233</v>
      </c>
      <c r="B245" s="165"/>
      <c r="K245" s="165">
        <v>140.84719683872652</v>
      </c>
    </row>
    <row r="246" spans="1:11" ht="14.4">
      <c r="A246" s="146" t="s">
        <v>234</v>
      </c>
      <c r="B246" s="165"/>
      <c r="K246" s="165">
        <v>-666.72890933849135</v>
      </c>
    </row>
    <row r="247" spans="1:11" ht="14.4">
      <c r="A247" s="162" t="s">
        <v>235</v>
      </c>
      <c r="B247" s="165"/>
      <c r="K247" s="165">
        <v>-1141.4952496484957</v>
      </c>
    </row>
    <row r="248" spans="1:11" ht="14.4">
      <c r="A248" s="161" t="s">
        <v>236</v>
      </c>
      <c r="B248" s="150"/>
      <c r="K248" s="150">
        <v>-796.97317125585778</v>
      </c>
    </row>
    <row r="249" spans="1:11" ht="14.4">
      <c r="A249" s="161" t="s">
        <v>237</v>
      </c>
      <c r="B249" s="150"/>
      <c r="K249" s="150">
        <v>-2348.0360527856596</v>
      </c>
    </row>
    <row r="250" spans="1:11" ht="14.4">
      <c r="A250" s="161" t="s">
        <v>238</v>
      </c>
      <c r="B250" s="169"/>
      <c r="K250" s="169">
        <v>692.39995327335271</v>
      </c>
    </row>
    <row r="251" spans="1:11" ht="14.4">
      <c r="A251" s="170" t="s">
        <v>239</v>
      </c>
      <c r="B251" s="156"/>
      <c r="K251" s="156">
        <f>K229-K232-K235+K239-K244-K248-K249-K250</f>
        <v>-18617.684700178488</v>
      </c>
    </row>
    <row r="252" spans="1:11" ht="14.4">
      <c r="A252" s="171" t="s">
        <v>7</v>
      </c>
      <c r="B252" s="172"/>
      <c r="K252" s="172">
        <f>K251/K224</f>
        <v>6.7072577279229568</v>
      </c>
    </row>
    <row r="253" spans="1:11" ht="15" thickBot="1">
      <c r="A253" s="171"/>
      <c r="B253" s="160"/>
      <c r="K253" s="160"/>
    </row>
    <row r="254" spans="1:11" ht="14.4">
      <c r="A254" s="173" t="s">
        <v>240</v>
      </c>
      <c r="B254" s="174"/>
      <c r="K254" s="174"/>
    </row>
    <row r="255" spans="1:11" ht="14.4">
      <c r="A255" s="175" t="s">
        <v>241</v>
      </c>
      <c r="B255" s="150"/>
      <c r="K255" s="150">
        <v>927.06666666666672</v>
      </c>
    </row>
    <row r="256" spans="1:11" ht="14.4">
      <c r="A256" s="175" t="s">
        <v>242</v>
      </c>
      <c r="B256" s="150"/>
      <c r="K256" s="150">
        <v>0</v>
      </c>
    </row>
    <row r="257" spans="1:11" ht="14.4">
      <c r="A257" s="175" t="s">
        <v>243</v>
      </c>
      <c r="B257" s="176"/>
      <c r="K257" s="176">
        <v>0</v>
      </c>
    </row>
    <row r="258" spans="1:11" ht="14.4">
      <c r="A258" s="170" t="s">
        <v>244</v>
      </c>
      <c r="B258" s="156"/>
      <c r="K258" s="156">
        <f>K251+SUM(K255:K257)</f>
        <v>-17690.618033511822</v>
      </c>
    </row>
    <row r="259" spans="1:11" ht="14.4">
      <c r="A259" s="177" t="s">
        <v>6</v>
      </c>
      <c r="B259" s="172"/>
      <c r="K259" s="172">
        <f>K258/K224</f>
        <v>6.3732701690811124</v>
      </c>
    </row>
    <row r="260" spans="1:11" ht="14.4">
      <c r="A260" s="178"/>
      <c r="B260" s="160"/>
      <c r="K260" s="160"/>
    </row>
    <row r="261" spans="1:11" ht="14.4">
      <c r="A261" s="175" t="s">
        <v>245</v>
      </c>
      <c r="B261" s="150"/>
      <c r="K261" s="150">
        <v>496.91821947521396</v>
      </c>
    </row>
    <row r="262" spans="1:11" ht="14.4">
      <c r="A262" s="175" t="s">
        <v>246</v>
      </c>
      <c r="B262" s="150"/>
      <c r="K262" s="150"/>
    </row>
    <row r="263" spans="1:11" ht="14.4">
      <c r="A263" s="175" t="s">
        <v>247</v>
      </c>
      <c r="B263" s="150"/>
      <c r="K263" s="150">
        <f>K244</f>
        <v>-1667.3769621482606</v>
      </c>
    </row>
    <row r="264" spans="1:11" ht="14.4">
      <c r="A264" s="175" t="s">
        <v>248</v>
      </c>
      <c r="B264" s="150"/>
      <c r="K264" s="150">
        <f>K248</f>
        <v>-796.97317125585778</v>
      </c>
    </row>
    <row r="265" spans="1:11" ht="14.4">
      <c r="A265" s="175" t="s">
        <v>249</v>
      </c>
      <c r="B265" s="150"/>
      <c r="K265" s="150">
        <f>K249</f>
        <v>-2348.0360527856596</v>
      </c>
    </row>
    <row r="266" spans="1:11" ht="14.4">
      <c r="A266" s="175" t="s">
        <v>250</v>
      </c>
      <c r="B266" s="150"/>
      <c r="K266" s="150">
        <f>K250-K255</f>
        <v>-234.66671339331401</v>
      </c>
    </row>
    <row r="267" spans="1:11" ht="14.4">
      <c r="A267" s="170" t="s">
        <v>251</v>
      </c>
      <c r="B267" s="156"/>
      <c r="K267" s="156">
        <f>K258+SUM(K261:K266)</f>
        <v>-22240.752713619702</v>
      </c>
    </row>
    <row r="268" spans="1:11" ht="14.4">
      <c r="A268" s="177" t="s">
        <v>5</v>
      </c>
      <c r="B268" s="172"/>
      <c r="K268" s="172">
        <f>K267/K224</f>
        <v>8.0125140647493662</v>
      </c>
    </row>
    <row r="269" spans="1:11" ht="14.4">
      <c r="A269" s="178"/>
      <c r="B269" s="160"/>
      <c r="K269" s="160"/>
    </row>
    <row r="270" spans="1:11" ht="14.4">
      <c r="A270" s="175" t="s">
        <v>252</v>
      </c>
      <c r="B270" s="150"/>
      <c r="K270" s="150">
        <f>-K247</f>
        <v>1141.4952496484957</v>
      </c>
    </row>
    <row r="271" spans="1:11" ht="14.4">
      <c r="A271" s="175" t="s">
        <v>253</v>
      </c>
      <c r="B271" s="150"/>
      <c r="K271" s="150">
        <f>K216+K218-K222+K247</f>
        <v>-1217.2942009670051</v>
      </c>
    </row>
    <row r="272" spans="1:11" ht="14.4">
      <c r="A272" s="170" t="s">
        <v>254</v>
      </c>
      <c r="B272" s="156"/>
      <c r="K272" s="156">
        <f>K267+SUM(K270:K271)</f>
        <v>-22316.551664938212</v>
      </c>
    </row>
    <row r="273" spans="1:11" ht="14.4">
      <c r="A273" s="177" t="s">
        <v>255</v>
      </c>
      <c r="B273" s="172"/>
      <c r="K273" s="172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K59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09375" defaultRowHeight="14.4" outlineLevelCol="1"/>
  <cols>
    <col min="1" max="1" width="41.5546875" style="5" bestFit="1" customWidth="1"/>
    <col min="2" max="2" width="32.88671875" style="5" bestFit="1" customWidth="1"/>
    <col min="3" max="3" width="11.44140625" style="5" hidden="1" customWidth="1"/>
    <col min="4" max="4" width="10.6640625" style="5" hidden="1" customWidth="1"/>
    <col min="5" max="5" width="11.6640625" style="5" hidden="1" customWidth="1"/>
    <col min="6" max="6" width="11" style="5" hidden="1" customWidth="1"/>
    <col min="7" max="7" width="11.109375" style="5" hidden="1" customWidth="1"/>
    <col min="8" max="8" width="11.44140625" style="5" hidden="1" customWidth="1"/>
    <col min="9" max="10" width="11.109375" style="5" hidden="1" customWidth="1"/>
    <col min="11" max="11" width="11.5546875" style="5" hidden="1" customWidth="1"/>
    <col min="12" max="13" width="11.109375" style="5" hidden="1" customWidth="1"/>
    <col min="14" max="14" width="9.5546875" style="35" bestFit="1" customWidth="1" outlineLevel="1"/>
    <col min="15" max="15" width="8.6640625" style="35" bestFit="1" customWidth="1" outlineLevel="1"/>
    <col min="16" max="16" width="10.109375" style="75" bestFit="1" customWidth="1" outlineLevel="1"/>
    <col min="17" max="17" width="10.33203125" style="75" bestFit="1" customWidth="1" outlineLevel="1"/>
    <col min="18" max="18" width="8.88671875" style="3" hidden="1" customWidth="1" outlineLevel="1"/>
    <col min="19" max="19" width="8.33203125" hidden="1" customWidth="1" outlineLevel="1"/>
    <col min="20" max="20" width="11" style="75" hidden="1" customWidth="1" outlineLevel="1"/>
    <col min="21" max="21" width="10.5546875" style="76" hidden="1" customWidth="1" outlineLevel="1"/>
    <col min="22" max="22" width="8.6640625" style="3" hidden="1" customWidth="1" outlineLevel="1" collapsed="1"/>
    <col min="23" max="23" width="8.88671875" hidden="1" customWidth="1" outlineLevel="1"/>
    <col min="24" max="24" width="9.6640625" style="75" hidden="1" customWidth="1" outlineLevel="1"/>
    <col min="25" max="25" width="9.33203125" style="76" hidden="1" customWidth="1" outlineLevel="1"/>
    <col min="26" max="27" width="9.109375" style="76" hidden="1" customWidth="1"/>
    <col min="28" max="28" width="10.109375" style="75" hidden="1" customWidth="1"/>
    <col min="29" max="29" width="10" style="76" hidden="1" customWidth="1"/>
    <col min="30" max="30" width="9.5546875" style="76" hidden="1" customWidth="1"/>
    <col min="31" max="31" width="9.33203125" style="76" hidden="1" customWidth="1"/>
    <col min="32" max="32" width="11" style="75" hidden="1" customWidth="1"/>
    <col min="33" max="33" width="10.5546875" style="76" hidden="1" customWidth="1"/>
    <col min="34" max="36" width="9.109375" style="3"/>
    <col min="37" max="37" width="11.44140625" style="3" bestFit="1" customWidth="1"/>
    <col min="38" max="16384" width="9.109375" style="3"/>
  </cols>
  <sheetData>
    <row r="1" spans="1:37" ht="91.5" customHeight="1" thickBot="1">
      <c r="S1" s="357"/>
      <c r="W1" s="357"/>
    </row>
    <row r="2" spans="1:37" customFormat="1" ht="15.75" customHeight="1" thickBot="1">
      <c r="A2" s="418" t="s">
        <v>319</v>
      </c>
      <c r="B2" s="419"/>
      <c r="C2" s="457">
        <v>2011</v>
      </c>
      <c r="D2" s="457">
        <v>2012</v>
      </c>
      <c r="E2" s="457">
        <v>2013</v>
      </c>
      <c r="F2" s="457">
        <v>2014</v>
      </c>
      <c r="G2" s="457">
        <v>2015</v>
      </c>
      <c r="H2" s="457">
        <v>2016</v>
      </c>
      <c r="I2" s="457">
        <v>2017</v>
      </c>
      <c r="J2" s="457">
        <v>2018</v>
      </c>
      <c r="K2" s="457">
        <v>2019</v>
      </c>
      <c r="L2" s="457">
        <v>2020</v>
      </c>
      <c r="M2" s="457">
        <v>2021</v>
      </c>
      <c r="N2" s="1" t="s">
        <v>460</v>
      </c>
      <c r="O2" s="1" t="s">
        <v>468</v>
      </c>
      <c r="P2" s="97" t="s">
        <v>0</v>
      </c>
      <c r="Q2" s="98" t="s">
        <v>1</v>
      </c>
      <c r="R2" s="1" t="s">
        <v>461</v>
      </c>
      <c r="S2" s="1" t="s">
        <v>469</v>
      </c>
      <c r="T2" s="97" t="s">
        <v>0</v>
      </c>
      <c r="U2" s="98" t="s">
        <v>1</v>
      </c>
      <c r="V2" s="1" t="s">
        <v>462</v>
      </c>
      <c r="W2" s="1" t="s">
        <v>470</v>
      </c>
      <c r="X2" s="97" t="s">
        <v>0</v>
      </c>
      <c r="Y2" s="98" t="s">
        <v>1</v>
      </c>
      <c r="Z2" s="1" t="s">
        <v>463</v>
      </c>
      <c r="AA2" s="1" t="s">
        <v>471</v>
      </c>
      <c r="AB2" s="97" t="s">
        <v>0</v>
      </c>
      <c r="AC2" s="98" t="s">
        <v>1</v>
      </c>
      <c r="AD2" s="1">
        <v>2021</v>
      </c>
      <c r="AE2" s="6">
        <v>2022</v>
      </c>
      <c r="AF2" s="97" t="s">
        <v>0</v>
      </c>
      <c r="AG2" s="98" t="s">
        <v>1</v>
      </c>
    </row>
    <row r="3" spans="1:37" customFormat="1" ht="15.75" customHeight="1">
      <c r="A3" s="420" t="s">
        <v>472</v>
      </c>
      <c r="B3" s="404"/>
      <c r="C3" s="458">
        <v>319857</v>
      </c>
      <c r="D3" s="459">
        <v>377133</v>
      </c>
      <c r="E3" s="459">
        <v>522864.00000000006</v>
      </c>
      <c r="F3" s="460">
        <v>501556</v>
      </c>
      <c r="G3" s="460">
        <v>491434</v>
      </c>
      <c r="H3" s="461">
        <v>443621.99999999994</v>
      </c>
      <c r="I3" s="460">
        <v>412361</v>
      </c>
      <c r="J3" s="460">
        <v>363499.73664000002</v>
      </c>
      <c r="K3" s="460">
        <v>378366.44312000007</v>
      </c>
      <c r="L3" s="460">
        <v>285105.17800999974</v>
      </c>
      <c r="M3" s="483">
        <v>350920.30887999985</v>
      </c>
      <c r="N3" s="26">
        <v>48775.482829999848</v>
      </c>
      <c r="O3" s="27">
        <f>AE3</f>
        <v>70734.743099999992</v>
      </c>
      <c r="P3" s="65">
        <f>O3/N3-1</f>
        <v>0.45021102808015434</v>
      </c>
      <c r="Q3" s="66">
        <f>O3-N3</f>
        <v>21959.260270000144</v>
      </c>
      <c r="R3" s="27">
        <v>84781.498420000047</v>
      </c>
      <c r="S3" s="27">
        <v>84781.498420000047</v>
      </c>
      <c r="T3" s="65">
        <f>S3/R3-1</f>
        <v>0</v>
      </c>
      <c r="U3" s="104">
        <f>S3-R3</f>
        <v>0</v>
      </c>
      <c r="V3" s="27">
        <v>89585.062140000111</v>
      </c>
      <c r="W3" s="27">
        <v>89585.062140000111</v>
      </c>
      <c r="X3" s="65">
        <f>IFERROR(W3/V3-1,0)</f>
        <v>0</v>
      </c>
      <c r="Y3" s="104">
        <f>W3-V3</f>
        <v>0</v>
      </c>
      <c r="Z3" s="27">
        <v>-174366.56056000016</v>
      </c>
      <c r="AA3" s="27">
        <f>AE3-W3-S3-O3</f>
        <v>-174366.56056000016</v>
      </c>
      <c r="AB3" s="65">
        <f>AA3/Z3-1</f>
        <v>0</v>
      </c>
      <c r="AC3" s="104">
        <f>AA3-Z3</f>
        <v>0</v>
      </c>
      <c r="AD3" s="27">
        <f>N3</f>
        <v>48775.482829999848</v>
      </c>
      <c r="AE3" s="27">
        <v>70734.743099999992</v>
      </c>
      <c r="AF3" s="65">
        <f>IFERROR(AE3/AD3-1,0)</f>
        <v>0.45021102808015434</v>
      </c>
      <c r="AG3" s="104">
        <f>AE3-AD3</f>
        <v>21959.260270000144</v>
      </c>
    </row>
    <row r="4" spans="1:37" customFormat="1" ht="15.75" customHeight="1">
      <c r="A4" s="422" t="s">
        <v>473</v>
      </c>
      <c r="B4" s="422"/>
      <c r="C4" s="462">
        <v>-11633</v>
      </c>
      <c r="D4" s="462">
        <v>-9958.2513770875557</v>
      </c>
      <c r="E4" s="462">
        <v>-14437.999999999904</v>
      </c>
      <c r="F4" s="463">
        <v>-17795</v>
      </c>
      <c r="G4" s="463">
        <v>-22046</v>
      </c>
      <c r="H4" s="462">
        <v>-19637.999999999996</v>
      </c>
      <c r="I4" s="463">
        <v>-12442.999999999998</v>
      </c>
      <c r="J4" s="463">
        <v>-7305</v>
      </c>
      <c r="K4" s="463">
        <v>-7481.9999999999991</v>
      </c>
      <c r="L4" s="463">
        <v>-4070.1846299999902</v>
      </c>
      <c r="M4" s="463">
        <v>-5877.2233299999998</v>
      </c>
      <c r="N4" s="27">
        <v>-751.04537000000005</v>
      </c>
      <c r="O4" s="27">
        <f t="shared" ref="O4:O6" si="0">AE4</f>
        <v>-2169.4997400000002</v>
      </c>
      <c r="P4" s="67">
        <f>O4/N4-1</f>
        <v>1.8886400564589061</v>
      </c>
      <c r="Q4" s="68">
        <f>O4-N4</f>
        <v>-1418.4543700000002</v>
      </c>
      <c r="R4" s="27">
        <v>-1073.3506699999998</v>
      </c>
      <c r="S4" s="27">
        <v>-1073.3506699999998</v>
      </c>
      <c r="T4" s="67">
        <f>S4/R4-1</f>
        <v>0</v>
      </c>
      <c r="U4" s="103">
        <f>S4-R4</f>
        <v>0</v>
      </c>
      <c r="V4" s="27">
        <v>-1294.9859100000003</v>
      </c>
      <c r="W4" s="27">
        <v>-1294.9859100000003</v>
      </c>
      <c r="X4" s="67">
        <f t="shared" ref="X4:X6" si="1">IFERROR(W4/V4-1,0)</f>
        <v>0</v>
      </c>
      <c r="Y4" s="103">
        <f>W4-V4</f>
        <v>0</v>
      </c>
      <c r="Z4" s="27">
        <v>-3508.8867499999997</v>
      </c>
      <c r="AA4" s="27">
        <f t="shared" ref="AA4:AA6" si="2">AE4-W4-S4-O4</f>
        <v>2368.3365800000001</v>
      </c>
      <c r="AB4" s="67">
        <f>AA4/Z4-1</f>
        <v>-1.6749538382793348</v>
      </c>
      <c r="AC4" s="103">
        <f>AA4-Z4</f>
        <v>5877.2233299999998</v>
      </c>
      <c r="AD4" s="27">
        <v>-751.04537000000005</v>
      </c>
      <c r="AE4" s="27">
        <v>-2169.4997400000002</v>
      </c>
      <c r="AF4" s="67">
        <f t="shared" ref="AF4:AF6" si="3">IFERROR(AE4/AD4-1,0)</f>
        <v>1.8886400564589061</v>
      </c>
      <c r="AG4" s="103">
        <f>AE4-AD4</f>
        <v>-1418.4543700000002</v>
      </c>
    </row>
    <row r="5" spans="1:37" customFormat="1" ht="15.75" customHeight="1">
      <c r="A5" s="421" t="s">
        <v>474</v>
      </c>
      <c r="B5" s="422"/>
      <c r="C5" s="461">
        <v>-47935</v>
      </c>
      <c r="D5" s="461">
        <v>-55935.611050000007</v>
      </c>
      <c r="E5" s="461">
        <v>-76839</v>
      </c>
      <c r="F5" s="460">
        <v>-72963</v>
      </c>
      <c r="G5" s="460">
        <v>-75586</v>
      </c>
      <c r="H5" s="461">
        <v>-65951.316800000001</v>
      </c>
      <c r="I5" s="460">
        <v>-61605</v>
      </c>
      <c r="J5" s="460">
        <v>-51514.476329999998</v>
      </c>
      <c r="K5" s="460">
        <v>-55731.880619999996</v>
      </c>
      <c r="L5" s="460">
        <v>-36955.979920000027</v>
      </c>
      <c r="M5" s="460">
        <v>-31144.227900000031</v>
      </c>
      <c r="N5" s="27">
        <v>-4669.5709899999893</v>
      </c>
      <c r="O5" s="27">
        <f t="shared" si="0"/>
        <v>-6482.3630000000012</v>
      </c>
      <c r="P5" s="67">
        <f>O5/N5-1</f>
        <v>0.38821382389991599</v>
      </c>
      <c r="Q5" s="103">
        <f>O5-N5</f>
        <v>-1812.7920100000119</v>
      </c>
      <c r="R5" s="27">
        <v>-7272.6591400000016</v>
      </c>
      <c r="S5" s="27">
        <v>-7272.6591400000016</v>
      </c>
      <c r="T5" s="72">
        <f>S5/R5-1</f>
        <v>0</v>
      </c>
      <c r="U5" s="103">
        <f>S5-R5</f>
        <v>0</v>
      </c>
      <c r="V5" s="27">
        <v>-7858.6829700000035</v>
      </c>
      <c r="W5" s="27">
        <v>-7858.6829700000035</v>
      </c>
      <c r="X5" s="72">
        <f t="shared" si="1"/>
        <v>0</v>
      </c>
      <c r="Y5" s="103">
        <f>W5-V5</f>
        <v>0</v>
      </c>
      <c r="Z5" s="27">
        <v>-16012.885790000024</v>
      </c>
      <c r="AA5" s="27">
        <f t="shared" si="2"/>
        <v>15131.342110000005</v>
      </c>
      <c r="AB5" s="72">
        <f>AA5/Z5-1</f>
        <v>-1.944947856897191</v>
      </c>
      <c r="AC5" s="103">
        <f>AA5-Z5</f>
        <v>31144.227900000027</v>
      </c>
      <c r="AD5" s="27">
        <v>-4669.5709899999893</v>
      </c>
      <c r="AE5" s="27">
        <v>-6482.3630000000012</v>
      </c>
      <c r="AF5" s="72">
        <f t="shared" si="3"/>
        <v>0.38821382389991599</v>
      </c>
      <c r="AG5" s="103">
        <f>AE5-AD5</f>
        <v>-1812.7920100000119</v>
      </c>
    </row>
    <row r="6" spans="1:37" customFormat="1" ht="15.75" customHeight="1">
      <c r="A6" s="422" t="s">
        <v>475</v>
      </c>
      <c r="B6" s="422"/>
      <c r="C6" s="462">
        <v>1741</v>
      </c>
      <c r="D6" s="464">
        <v>1476</v>
      </c>
      <c r="E6" s="464">
        <v>2108.8207414252761</v>
      </c>
      <c r="F6" s="463">
        <v>2635</v>
      </c>
      <c r="G6" s="463">
        <v>3491</v>
      </c>
      <c r="H6" s="464">
        <v>2840.2909403039739</v>
      </c>
      <c r="I6" s="463">
        <v>1763</v>
      </c>
      <c r="J6" s="463">
        <v>1015.9153952451331</v>
      </c>
      <c r="K6" s="463">
        <v>1073.7133717070067</v>
      </c>
      <c r="L6" s="463">
        <v>528.36904886796685</v>
      </c>
      <c r="M6" s="463">
        <v>502.82026416959491</v>
      </c>
      <c r="N6" s="28">
        <v>69.376211834019884</v>
      </c>
      <c r="O6" s="27">
        <f t="shared" si="0"/>
        <v>190</v>
      </c>
      <c r="P6" s="67">
        <f>O6/N6-1</f>
        <v>1.7386908996208703</v>
      </c>
      <c r="Q6" s="103">
        <f>O6-N6</f>
        <v>120.62378816598012</v>
      </c>
      <c r="R6" s="27">
        <v>90.073215306469038</v>
      </c>
      <c r="S6" s="27">
        <v>90.073215306469038</v>
      </c>
      <c r="T6" s="67">
        <f>S6/R6-1</f>
        <v>0</v>
      </c>
      <c r="U6" s="103">
        <f>S6-R6</f>
        <v>0</v>
      </c>
      <c r="V6" s="27">
        <v>110.7347326254034</v>
      </c>
      <c r="W6" s="27">
        <v>110.7347326254034</v>
      </c>
      <c r="X6" s="67">
        <f t="shared" si="1"/>
        <v>0</v>
      </c>
      <c r="Y6" s="103">
        <f>W6-V6</f>
        <v>0</v>
      </c>
      <c r="Z6" s="27">
        <v>302.01231623772247</v>
      </c>
      <c r="AA6" s="27">
        <f t="shared" si="2"/>
        <v>-200.80794793187243</v>
      </c>
      <c r="AB6" s="67">
        <f>AA6/Z6-1</f>
        <v>-1.6648998637983055</v>
      </c>
      <c r="AC6" s="103">
        <f>AA6-Z6</f>
        <v>-502.82026416959491</v>
      </c>
      <c r="AD6" s="28">
        <v>69.376211834019884</v>
      </c>
      <c r="AE6" s="27">
        <v>190</v>
      </c>
      <c r="AF6" s="67">
        <f t="shared" si="3"/>
        <v>1.7386908996208703</v>
      </c>
      <c r="AG6" s="103">
        <f>AE6-AD6</f>
        <v>120.62378816598012</v>
      </c>
    </row>
    <row r="7" spans="1:37" customFormat="1" ht="15.75" customHeight="1">
      <c r="A7" s="421"/>
      <c r="B7" s="422"/>
      <c r="C7" s="465"/>
      <c r="D7" s="464"/>
      <c r="E7" s="464"/>
      <c r="F7" s="466"/>
      <c r="G7" s="466"/>
      <c r="H7" s="464"/>
      <c r="I7" s="466"/>
      <c r="J7" s="466"/>
      <c r="K7" s="30"/>
      <c r="L7" s="30"/>
      <c r="M7" s="30"/>
      <c r="N7" s="28"/>
      <c r="O7" s="30"/>
      <c r="P7" s="69"/>
      <c r="Q7" s="68"/>
      <c r="R7" s="8"/>
      <c r="S7" s="27"/>
      <c r="T7" s="69"/>
      <c r="U7" s="68"/>
      <c r="V7" s="28"/>
      <c r="W7" s="8"/>
      <c r="X7" s="69"/>
      <c r="Y7" s="68"/>
      <c r="Z7" s="8"/>
      <c r="AA7" s="8"/>
      <c r="AB7" s="69"/>
      <c r="AC7" s="68"/>
      <c r="AD7" s="28"/>
      <c r="AE7" s="28"/>
      <c r="AF7" s="69"/>
      <c r="AG7" s="68"/>
    </row>
    <row r="8" spans="1:37" customFormat="1" ht="15.75" customHeight="1">
      <c r="A8" s="405" t="s">
        <v>476</v>
      </c>
      <c r="B8" s="406"/>
      <c r="C8" s="467">
        <f>SUM(C3:C6)</f>
        <v>262030</v>
      </c>
      <c r="D8" s="467">
        <f t="shared" ref="D8:L8" si="4">SUM(D3:D6)</f>
        <v>312715.13757291244</v>
      </c>
      <c r="E8" s="467">
        <f t="shared" si="4"/>
        <v>433695.82074142544</v>
      </c>
      <c r="F8" s="467">
        <f t="shared" si="4"/>
        <v>413433</v>
      </c>
      <c r="G8" s="467">
        <f t="shared" si="4"/>
        <v>397293</v>
      </c>
      <c r="H8" s="467">
        <f t="shared" si="4"/>
        <v>360872.97414030397</v>
      </c>
      <c r="I8" s="467">
        <f t="shared" si="4"/>
        <v>340076</v>
      </c>
      <c r="J8" s="467">
        <f t="shared" si="4"/>
        <v>305696.17570524517</v>
      </c>
      <c r="K8" s="467">
        <f t="shared" si="4"/>
        <v>316226.27587170707</v>
      </c>
      <c r="L8" s="467">
        <f t="shared" si="4"/>
        <v>244607.38250886771</v>
      </c>
      <c r="M8" s="467">
        <v>314401.67791416938</v>
      </c>
      <c r="N8" s="9">
        <v>43424.242681833879</v>
      </c>
      <c r="O8" s="9">
        <f>AE8</f>
        <v>62273</v>
      </c>
      <c r="P8" s="70">
        <f>O8/N8-1</f>
        <v>0.43406070328663016</v>
      </c>
      <c r="Q8" s="71">
        <f>O8-N8</f>
        <v>18848.757318166121</v>
      </c>
      <c r="R8" s="9">
        <v>76525.757318166114</v>
      </c>
      <c r="S8" s="9">
        <v>76525.757318166114</v>
      </c>
      <c r="T8" s="70">
        <f>IFERROR(S8/R8-1,0)</f>
        <v>0</v>
      </c>
      <c r="U8" s="102">
        <f>S8-R8</f>
        <v>0</v>
      </c>
      <c r="V8" s="9">
        <v>80542.127992625508</v>
      </c>
      <c r="W8" s="9">
        <v>80542.127992625508</v>
      </c>
      <c r="X8" s="70">
        <f>IFERROR(W8/V8-1,0)</f>
        <v>0</v>
      </c>
      <c r="Y8" s="102">
        <f>W8-V8</f>
        <v>0</v>
      </c>
      <c r="Z8" s="9">
        <v>157333.98809623739</v>
      </c>
      <c r="AA8" s="9">
        <f t="shared" ref="AA8" si="5">SUM(AA3:AA6)</f>
        <v>-157067.68981793203</v>
      </c>
      <c r="AB8" s="70">
        <f>AA8/Z8-1</f>
        <v>-1.998307433241046</v>
      </c>
      <c r="AC8" s="102">
        <f>AA8-Z8</f>
        <v>-314401.67791416938</v>
      </c>
      <c r="AD8" s="9">
        <f>SUM(AD3:AD6)</f>
        <v>43424.242681833879</v>
      </c>
      <c r="AE8" s="9">
        <v>62273</v>
      </c>
      <c r="AF8" s="70">
        <f>IFERROR(AE8/AD8-1,0)</f>
        <v>0.43406070328663016</v>
      </c>
      <c r="AG8" s="102">
        <f>AE8-AD8</f>
        <v>18848.757318166121</v>
      </c>
    </row>
    <row r="9" spans="1:37" customFormat="1" ht="15.75" customHeight="1">
      <c r="A9" s="421"/>
      <c r="B9" s="422"/>
      <c r="C9" s="464"/>
      <c r="D9" s="464"/>
      <c r="E9" s="464"/>
      <c r="F9" s="466"/>
      <c r="G9" s="466"/>
      <c r="H9" s="464"/>
      <c r="I9" s="463"/>
      <c r="J9" s="463"/>
      <c r="K9" s="463"/>
      <c r="L9" s="463"/>
      <c r="M9" s="463">
        <v>-149226</v>
      </c>
      <c r="N9" s="28">
        <v>-22184</v>
      </c>
      <c r="O9" s="27">
        <f>AE9</f>
        <v>-30323</v>
      </c>
      <c r="P9" s="67">
        <f>O9/N9-1</f>
        <v>0.36688604399567248</v>
      </c>
      <c r="Q9" s="103">
        <f>O9-N9</f>
        <v>-8139</v>
      </c>
      <c r="R9" s="435">
        <v>-34116</v>
      </c>
      <c r="S9" s="27">
        <v>-34116</v>
      </c>
      <c r="T9" s="69"/>
      <c r="U9" s="68"/>
      <c r="V9" s="435">
        <v>-38174</v>
      </c>
      <c r="W9" s="27">
        <v>-38174</v>
      </c>
      <c r="X9" s="69"/>
      <c r="Y9" s="68"/>
      <c r="Z9" s="27">
        <v>-37734</v>
      </c>
      <c r="AA9" s="27">
        <f t="shared" ref="AA9" si="6">AE9-W9-S9-O9</f>
        <v>72290</v>
      </c>
      <c r="AB9" s="69"/>
      <c r="AC9" s="68">
        <f>AA9-Z9</f>
        <v>110024</v>
      </c>
      <c r="AD9" s="27">
        <v>-22184</v>
      </c>
      <c r="AE9" s="27">
        <v>-30323</v>
      </c>
      <c r="AF9" s="69"/>
      <c r="AG9" s="68"/>
    </row>
    <row r="10" spans="1:37" customFormat="1" ht="15.75" customHeight="1">
      <c r="A10" s="405" t="s">
        <v>2</v>
      </c>
      <c r="B10" s="406"/>
      <c r="C10" s="468">
        <v>166166</v>
      </c>
      <c r="D10" s="468">
        <v>187928</v>
      </c>
      <c r="E10" s="468">
        <v>250774</v>
      </c>
      <c r="F10" s="9">
        <v>229802</v>
      </c>
      <c r="G10" s="9">
        <v>206778</v>
      </c>
      <c r="H10" s="468">
        <v>169579.97414030397</v>
      </c>
      <c r="I10" s="9">
        <v>155073</v>
      </c>
      <c r="J10" s="9">
        <v>146658.17570524517</v>
      </c>
      <c r="K10" s="9">
        <v>109243</v>
      </c>
      <c r="L10" s="9">
        <v>112399</v>
      </c>
      <c r="M10" s="9">
        <v>165175.67791416938</v>
      </c>
      <c r="N10" s="9">
        <f>SUM(N8:N9)</f>
        <v>21240.242681833879</v>
      </c>
      <c r="O10" s="9">
        <f>SUM(O8:O9)</f>
        <v>31950</v>
      </c>
      <c r="P10" s="70">
        <f>O10/N10-1</f>
        <v>0.50422010137039752</v>
      </c>
      <c r="Q10" s="102">
        <f>O10-N10</f>
        <v>10709.757318166121</v>
      </c>
      <c r="R10" s="9">
        <v>42409.757318166121</v>
      </c>
      <c r="S10" s="9">
        <v>42409.757318166121</v>
      </c>
      <c r="T10" s="70">
        <f>S10/R10-1</f>
        <v>0</v>
      </c>
      <c r="U10" s="102">
        <f>S10-R10</f>
        <v>0</v>
      </c>
      <c r="V10" s="9">
        <v>42368.127992625508</v>
      </c>
      <c r="W10" s="9">
        <v>42368.127992625508</v>
      </c>
      <c r="X10" s="70">
        <f>IFERROR(W10/V10-1,0)</f>
        <v>0</v>
      </c>
      <c r="Y10" s="102">
        <f>W10-V10</f>
        <v>0</v>
      </c>
      <c r="Z10" s="9">
        <v>80397.988096237386</v>
      </c>
      <c r="AA10" s="9">
        <f t="shared" ref="AA10" si="7">SUM(AA8:AA9)</f>
        <v>-84777.689817932027</v>
      </c>
      <c r="AB10" s="70">
        <f>AA10/Z10-1</f>
        <v>-2.0544752651826572</v>
      </c>
      <c r="AC10" s="102">
        <f>AA10-Z10</f>
        <v>-165175.67791416941</v>
      </c>
      <c r="AD10" s="9">
        <f>SUM(AD8:AD9)</f>
        <v>21240.242681833879</v>
      </c>
      <c r="AE10" s="9">
        <f>SUM(AE8:AE9)</f>
        <v>31950</v>
      </c>
      <c r="AF10" s="70">
        <f>IFERROR(AE10/AD10-1,0)</f>
        <v>0.50422010137039752</v>
      </c>
      <c r="AG10" s="102">
        <f>AE10-AD10</f>
        <v>10709.757318166121</v>
      </c>
    </row>
    <row r="11" spans="1:37" customFormat="1" ht="15.75" customHeight="1">
      <c r="A11" s="407" t="s">
        <v>4</v>
      </c>
      <c r="B11" s="407"/>
      <c r="C11" s="10">
        <f>C10/C8</f>
        <v>0.63414876159218414</v>
      </c>
      <c r="D11" s="10">
        <f t="shared" ref="D11:L11" si="8">D10/D8</f>
        <v>0.60095587779527571</v>
      </c>
      <c r="E11" s="10">
        <f t="shared" si="8"/>
        <v>0.57822553966807633</v>
      </c>
      <c r="F11" s="10">
        <f t="shared" si="8"/>
        <v>0.55583855183306607</v>
      </c>
      <c r="G11" s="10">
        <f t="shared" si="8"/>
        <v>0.52046726219691763</v>
      </c>
      <c r="H11" s="10">
        <f t="shared" si="8"/>
        <v>0.46991597124802392</v>
      </c>
      <c r="I11" s="10">
        <f t="shared" si="8"/>
        <v>0.4559951305002411</v>
      </c>
      <c r="J11" s="10">
        <f t="shared" si="8"/>
        <v>0.47975142432483103</v>
      </c>
      <c r="K11" s="10">
        <f t="shared" si="8"/>
        <v>0.3454583263166906</v>
      </c>
      <c r="L11" s="10">
        <f t="shared" si="8"/>
        <v>0.45950779918069407</v>
      </c>
      <c r="M11" s="10">
        <v>0.52536512848783778</v>
      </c>
      <c r="N11" s="10">
        <f>N10/N8</f>
        <v>0.48913328984133403</v>
      </c>
      <c r="O11" s="10">
        <f>O10/O8</f>
        <v>0.51306344643746082</v>
      </c>
      <c r="P11" s="10"/>
      <c r="Q11" s="63">
        <f>(O11-N11)*100</f>
        <v>2.3930156596126793</v>
      </c>
      <c r="R11" s="10">
        <v>0.55418931879160449</v>
      </c>
      <c r="S11" s="10">
        <v>0.55418931879160449</v>
      </c>
      <c r="T11" s="10"/>
      <c r="U11" s="63">
        <f>(S11-R11)*100</f>
        <v>0</v>
      </c>
      <c r="V11" s="10">
        <v>0.52603685858045324</v>
      </c>
      <c r="W11" s="10">
        <v>0.52603685858045324</v>
      </c>
      <c r="X11" s="10"/>
      <c r="Y11" s="63">
        <f>(W11-V11)*100</f>
        <v>0</v>
      </c>
      <c r="Z11" s="10">
        <v>0.51100203502792985</v>
      </c>
      <c r="AA11" s="10">
        <f t="shared" ref="AA11" si="9">AA10/AA8</f>
        <v>0.53975257365918916</v>
      </c>
      <c r="AB11" s="10"/>
      <c r="AC11" s="63">
        <f>(AA11-Z11)*100</f>
        <v>2.8750538631259315</v>
      </c>
      <c r="AD11" s="10">
        <f>AD10/AD8</f>
        <v>0.48913328984133403</v>
      </c>
      <c r="AE11" s="10">
        <f>AE10/AE8</f>
        <v>0.51306344643746082</v>
      </c>
      <c r="AF11" s="10"/>
      <c r="AG11" s="63">
        <f>(AE11-AD11)*100</f>
        <v>2.3930156596126793</v>
      </c>
    </row>
    <row r="12" spans="1:37" customFormat="1" ht="15.75" customHeight="1">
      <c r="A12" s="421"/>
      <c r="B12" s="407"/>
      <c r="C12" s="464"/>
      <c r="D12" s="469"/>
      <c r="E12" s="469"/>
      <c r="F12" s="470"/>
      <c r="G12" s="51"/>
      <c r="H12" s="469"/>
      <c r="I12" s="470"/>
      <c r="J12" s="470"/>
      <c r="K12" s="469"/>
      <c r="L12" s="469"/>
      <c r="M12" s="469"/>
      <c r="N12" s="401"/>
      <c r="O12" s="401"/>
      <c r="P12" s="67"/>
      <c r="Q12" s="12"/>
      <c r="R12" s="401"/>
      <c r="S12" s="401"/>
      <c r="T12" s="69"/>
      <c r="U12" s="12"/>
      <c r="V12" s="11"/>
      <c r="W12" s="11"/>
      <c r="X12" s="69">
        <f>W12-V12</f>
        <v>0</v>
      </c>
      <c r="Y12" s="12"/>
      <c r="Z12" s="51"/>
      <c r="AA12" s="51"/>
      <c r="AC12" s="12"/>
      <c r="AD12" s="401"/>
      <c r="AE12" s="401"/>
      <c r="AF12" s="69"/>
      <c r="AG12" s="12"/>
      <c r="AH12" s="113"/>
      <c r="AI12" s="113"/>
      <c r="AJ12" s="113"/>
      <c r="AK12" s="113"/>
    </row>
    <row r="13" spans="1:37" customFormat="1" ht="15.75" customHeight="1">
      <c r="A13" s="405" t="s">
        <v>52</v>
      </c>
      <c r="B13" s="406"/>
      <c r="C13" s="468">
        <v>-69788</v>
      </c>
      <c r="D13" s="468">
        <v>-87861</v>
      </c>
      <c r="E13" s="468">
        <v>-132846</v>
      </c>
      <c r="F13" s="9">
        <v>-118936</v>
      </c>
      <c r="G13" s="9">
        <v>-129581</v>
      </c>
      <c r="H13" s="468">
        <v>-124091</v>
      </c>
      <c r="I13" s="9">
        <v>-132676</v>
      </c>
      <c r="J13" s="9">
        <v>-95945</v>
      </c>
      <c r="K13" s="9">
        <v>-103839</v>
      </c>
      <c r="L13" s="9">
        <v>-63578</v>
      </c>
      <c r="M13" s="9">
        <v>-69425</v>
      </c>
      <c r="N13" s="9">
        <v>-13487</v>
      </c>
      <c r="O13" s="9">
        <f>AE13</f>
        <v>-16603</v>
      </c>
      <c r="P13" s="70">
        <f>O13/N13-1</f>
        <v>0.23103729517312965</v>
      </c>
      <c r="Q13" s="102">
        <f>O13-N13</f>
        <v>-3116</v>
      </c>
      <c r="R13" s="9">
        <v>-15975</v>
      </c>
      <c r="S13" s="9">
        <v>-15975</v>
      </c>
      <c r="T13" s="70">
        <f>S13/R13-1</f>
        <v>0</v>
      </c>
      <c r="U13" s="102">
        <f>S13-R13</f>
        <v>0</v>
      </c>
      <c r="V13" s="9">
        <v>-17440</v>
      </c>
      <c r="W13" s="9">
        <v>-17440</v>
      </c>
      <c r="X13" s="70">
        <f>IFERROR(W13/V13-1,0)</f>
        <v>0</v>
      </c>
      <c r="Y13" s="102">
        <f>W13-V13</f>
        <v>0</v>
      </c>
      <c r="Z13" s="9">
        <v>-16676</v>
      </c>
      <c r="AA13" s="9">
        <f t="shared" ref="AA13:AA14" si="10">AE13-W13-S13-O13</f>
        <v>33415</v>
      </c>
      <c r="AB13" s="70">
        <f>AA13/Z13-1</f>
        <v>-3.0037778843847445</v>
      </c>
      <c r="AC13" s="102">
        <f>AA13-Z13</f>
        <v>50091</v>
      </c>
      <c r="AD13" s="9">
        <v>-13487</v>
      </c>
      <c r="AE13" s="9">
        <v>-16603</v>
      </c>
      <c r="AF13" s="70">
        <f>IFERROR(AE13/AD13-1,0)</f>
        <v>0.23103729517312965</v>
      </c>
      <c r="AG13" s="102">
        <f>AE13-AD13</f>
        <v>-3116</v>
      </c>
      <c r="AH13" s="486"/>
      <c r="AI13" s="486"/>
      <c r="AJ13" s="488"/>
      <c r="AK13" s="487"/>
    </row>
    <row r="14" spans="1:37" s="357" customFormat="1" ht="15.75" customHeight="1">
      <c r="A14" s="405" t="s">
        <v>477</v>
      </c>
      <c r="B14" s="406"/>
      <c r="C14" s="468"/>
      <c r="D14" s="468"/>
      <c r="E14" s="468"/>
      <c r="F14" s="9"/>
      <c r="G14" s="9"/>
      <c r="H14" s="9"/>
      <c r="I14" s="9">
        <v>-0.39013632246909513</v>
      </c>
      <c r="J14" s="9">
        <v>-13287</v>
      </c>
      <c r="K14" s="9">
        <v>-3828</v>
      </c>
      <c r="L14" s="9">
        <v>-14704</v>
      </c>
      <c r="M14" s="9">
        <v>-784</v>
      </c>
      <c r="N14" s="9">
        <v>-960</v>
      </c>
      <c r="O14" s="9">
        <f>AE14</f>
        <v>48</v>
      </c>
      <c r="P14" s="70">
        <f>O14/N14-1</f>
        <v>-1.05</v>
      </c>
      <c r="Q14" s="102">
        <f>O14-N14</f>
        <v>1008</v>
      </c>
      <c r="R14" s="9">
        <v>-117</v>
      </c>
      <c r="S14" s="9">
        <v>-117</v>
      </c>
      <c r="T14" s="70">
        <f>S14/R14-1</f>
        <v>0</v>
      </c>
      <c r="U14" s="102">
        <f>S14-R14</f>
        <v>0</v>
      </c>
      <c r="V14" s="9">
        <v>322</v>
      </c>
      <c r="W14" s="9">
        <v>322</v>
      </c>
      <c r="X14" s="70"/>
      <c r="Y14" s="102">
        <f>W14-V14</f>
        <v>0</v>
      </c>
      <c r="Z14" s="9">
        <v>-13949</v>
      </c>
      <c r="AA14" s="9">
        <f t="shared" si="10"/>
        <v>-205</v>
      </c>
      <c r="AB14" s="70">
        <f>AA14/Z14-1</f>
        <v>-0.98530360599326117</v>
      </c>
      <c r="AC14" s="102">
        <f>AA14-Z14</f>
        <v>13744</v>
      </c>
      <c r="AD14" s="9">
        <v>-960</v>
      </c>
      <c r="AE14" s="9">
        <v>48</v>
      </c>
      <c r="AF14" s="70">
        <f>IFERROR(AE14/AD14-1,0)</f>
        <v>-1.05</v>
      </c>
      <c r="AG14" s="102"/>
      <c r="AK14" s="456"/>
    </row>
    <row r="15" spans="1:37" s="357" customFormat="1" ht="15.75" hidden="1" customHeight="1">
      <c r="A15" s="405" t="s">
        <v>478</v>
      </c>
      <c r="B15" s="406"/>
      <c r="C15" s="468"/>
      <c r="D15" s="468"/>
      <c r="E15" s="468"/>
      <c r="F15" s="9"/>
      <c r="G15" s="9"/>
      <c r="H15" s="9"/>
      <c r="I15" s="9"/>
      <c r="J15" s="9">
        <v>-4310</v>
      </c>
      <c r="K15" s="9">
        <v>0</v>
      </c>
      <c r="L15" s="9">
        <v>0</v>
      </c>
      <c r="M15" s="9">
        <v>0</v>
      </c>
      <c r="N15" s="9">
        <v>0</v>
      </c>
      <c r="O15" s="9"/>
      <c r="P15" s="70"/>
      <c r="Q15" s="102">
        <f>O15-N15</f>
        <v>0</v>
      </c>
      <c r="R15" s="9"/>
      <c r="S15" s="9"/>
      <c r="T15" s="70"/>
      <c r="U15" s="102"/>
      <c r="V15" s="9"/>
      <c r="W15" s="9"/>
      <c r="X15" s="70"/>
      <c r="Y15" s="102"/>
      <c r="Z15" s="9"/>
      <c r="AA15" s="9"/>
      <c r="AB15" s="70"/>
      <c r="AC15" s="102"/>
      <c r="AD15" s="9">
        <f>0</f>
        <v>0</v>
      </c>
      <c r="AE15" s="9">
        <f>0</f>
        <v>0</v>
      </c>
      <c r="AF15" s="70"/>
      <c r="AG15" s="102"/>
      <c r="AK15" s="456"/>
    </row>
    <row r="16" spans="1:37" customFormat="1">
      <c r="A16" s="408" t="s">
        <v>479</v>
      </c>
      <c r="B16" s="408"/>
      <c r="C16" s="471">
        <v>-0.2663359157348395</v>
      </c>
      <c r="D16" s="471">
        <v>-0.28096177461033334</v>
      </c>
      <c r="E16" s="471">
        <v>-0.30631145989115816</v>
      </c>
      <c r="F16" s="471">
        <v>-0.28767901933324136</v>
      </c>
      <c r="G16" s="471">
        <v>-0.32615978635415172</v>
      </c>
      <c r="H16" s="471">
        <v>0.34386337823057539</v>
      </c>
      <c r="I16" s="471">
        <f>I13/I8</f>
        <v>-0.39013632246909513</v>
      </c>
      <c r="J16" s="471">
        <v>-0.37142106779077982</v>
      </c>
      <c r="K16" s="471">
        <v>-0.34047592695074708</v>
      </c>
      <c r="L16" s="471">
        <v>-0.32003172435784749</v>
      </c>
      <c r="M16" s="471">
        <v>-0.22330987692491522</v>
      </c>
      <c r="N16" s="13">
        <f>SUM(N13:N14)/N8</f>
        <v>-0.33269434554914568</v>
      </c>
      <c r="O16" s="13">
        <f>SUM(O13:O14)/O8</f>
        <v>-0.2658455510413823</v>
      </c>
      <c r="P16" s="13"/>
      <c r="Q16" s="348">
        <f>(O16-N16)*100</f>
        <v>6.6848794507763376</v>
      </c>
      <c r="R16" s="13">
        <v>-0.21028213981725588</v>
      </c>
      <c r="S16" s="13">
        <v>-0.21028213981725588</v>
      </c>
      <c r="T16" s="13"/>
      <c r="U16" s="348">
        <f>(S16-R16)*100</f>
        <v>0</v>
      </c>
      <c r="V16" s="13">
        <v>-0.21253473712002413</v>
      </c>
      <c r="W16" s="13">
        <v>-0.21253473712002413</v>
      </c>
      <c r="X16" s="13"/>
      <c r="Y16" s="348">
        <f>(W16-V16)*100</f>
        <v>0</v>
      </c>
      <c r="Z16" s="13">
        <v>-0.23516215693565595</v>
      </c>
      <c r="AA16" s="13">
        <f t="shared" ref="AA16" si="11">SUM(AA13:AA15)/AA8</f>
        <v>-0.21143750212724208</v>
      </c>
      <c r="AB16" s="13"/>
      <c r="AC16" s="348">
        <f>(AA16-Z16)*100</f>
        <v>2.3724654808413876</v>
      </c>
      <c r="AD16" s="13">
        <f>SUM(AD13:AD15)/AD8</f>
        <v>-0.33269434554914568</v>
      </c>
      <c r="AE16" s="13">
        <f>SUM(AE13:AE15)/AE8</f>
        <v>-0.2658455510413823</v>
      </c>
      <c r="AF16" s="13"/>
      <c r="AG16" s="348">
        <f>(AE16-AD16)*100</f>
        <v>6.6848794507763376</v>
      </c>
      <c r="AK16" s="456"/>
    </row>
    <row r="17" spans="1:37" customFormat="1">
      <c r="A17" s="421"/>
      <c r="B17" s="422"/>
      <c r="C17" s="464"/>
      <c r="D17" s="464"/>
      <c r="E17" s="464"/>
      <c r="F17" s="466"/>
      <c r="G17" s="52"/>
      <c r="H17" s="29"/>
      <c r="I17" s="466"/>
      <c r="J17" s="466"/>
      <c r="K17" s="29"/>
      <c r="L17" s="29"/>
      <c r="M17" s="29"/>
      <c r="N17" s="29"/>
      <c r="O17" s="29"/>
      <c r="P17" s="69"/>
      <c r="Q17" s="68"/>
      <c r="R17" s="52"/>
      <c r="S17" s="27"/>
      <c r="T17" s="67"/>
      <c r="U17" s="68"/>
      <c r="V17" s="28"/>
      <c r="W17" s="52"/>
      <c r="X17" s="67"/>
      <c r="Y17" s="68"/>
      <c r="Z17" s="52">
        <v>-37361</v>
      </c>
      <c r="AA17" s="52">
        <f>SUM(AA13,AA14,AA18)</f>
        <v>52119</v>
      </c>
      <c r="AB17" s="67">
        <v>-0.18892363761727693</v>
      </c>
      <c r="AC17" s="68"/>
      <c r="AD17" s="28"/>
      <c r="AE17" s="28"/>
      <c r="AF17" s="67"/>
      <c r="AG17" s="68"/>
      <c r="AK17" s="456"/>
    </row>
    <row r="18" spans="1:37" customFormat="1">
      <c r="A18" s="405" t="s">
        <v>480</v>
      </c>
      <c r="B18" s="406"/>
      <c r="C18" s="468">
        <v>-24415</v>
      </c>
      <c r="D18" s="468">
        <v>-27788</v>
      </c>
      <c r="E18" s="468">
        <v>-40504</v>
      </c>
      <c r="F18" s="9">
        <v>-33902</v>
      </c>
      <c r="G18" s="9">
        <v>-36416</v>
      </c>
      <c r="H18" s="468">
        <v>-35735</v>
      </c>
      <c r="I18" s="9">
        <v>-36213</v>
      </c>
      <c r="J18" s="9">
        <v>-35189</v>
      </c>
      <c r="K18" s="9">
        <v>-39589</v>
      </c>
      <c r="L18" s="9">
        <v>-33850</v>
      </c>
      <c r="M18" s="9">
        <v>-37499</v>
      </c>
      <c r="N18" s="9">
        <v>-8205</v>
      </c>
      <c r="O18" s="9">
        <f>AE18</f>
        <v>-10909</v>
      </c>
      <c r="P18" s="70">
        <f>O18/N18-1</f>
        <v>0.32955514929920771</v>
      </c>
      <c r="Q18" s="102">
        <f>O18-N18</f>
        <v>-2704</v>
      </c>
      <c r="R18" s="9">
        <v>-8506</v>
      </c>
      <c r="S18" s="9">
        <v>-8506</v>
      </c>
      <c r="T18" s="70">
        <f>S18/R18-1</f>
        <v>0</v>
      </c>
      <c r="U18" s="102">
        <f>S18-R18</f>
        <v>0</v>
      </c>
      <c r="V18" s="9">
        <v>-10403</v>
      </c>
      <c r="W18" s="9">
        <v>-10403</v>
      </c>
      <c r="X18" s="70">
        <f>IFERROR(W18/V18-1,0)</f>
        <v>0</v>
      </c>
      <c r="Y18" s="102">
        <f>W18-V18</f>
        <v>0</v>
      </c>
      <c r="Z18" s="9">
        <v>-6736</v>
      </c>
      <c r="AA18" s="9">
        <f t="shared" ref="AA18" si="12">AE18-W18-S18-O18</f>
        <v>18909</v>
      </c>
      <c r="AB18" s="70">
        <f>AA18/Z18-1</f>
        <v>-3.8071555819477436</v>
      </c>
      <c r="AC18" s="102">
        <f>AA18-Z18</f>
        <v>25645</v>
      </c>
      <c r="AD18" s="9">
        <v>-8205</v>
      </c>
      <c r="AE18" s="9">
        <v>-10909</v>
      </c>
      <c r="AF18" s="70">
        <f>IFERROR(AE18/AD18-1,0)</f>
        <v>0.32955514929920771</v>
      </c>
      <c r="AG18" s="102">
        <f>AE18-AD18</f>
        <v>-2704</v>
      </c>
      <c r="AH18" s="383"/>
      <c r="AI18" s="383"/>
      <c r="AJ18" s="383"/>
      <c r="AK18" s="115"/>
    </row>
    <row r="19" spans="1:37" customFormat="1">
      <c r="A19" s="408" t="s">
        <v>479</v>
      </c>
      <c r="B19" s="408"/>
      <c r="C19" s="13">
        <v>-9.317635385261229E-2</v>
      </c>
      <c r="D19" s="13">
        <v>-8.88604249083432E-2</v>
      </c>
      <c r="E19" s="13">
        <v>-9.3392645404690167E-2</v>
      </c>
      <c r="F19" s="13">
        <v>-8.2001194873171701E-2</v>
      </c>
      <c r="G19" s="13">
        <v>-9.1660311155746521E-2</v>
      </c>
      <c r="H19" s="13">
        <v>9.9023763375825899E-2</v>
      </c>
      <c r="I19" s="13">
        <v>-0.10648502099530693</v>
      </c>
      <c r="J19" s="13">
        <v>-0.11511102459433294</v>
      </c>
      <c r="K19" s="13">
        <v>-0.12519250533639023</v>
      </c>
      <c r="L19" s="13">
        <v>-0.13838524653832474</v>
      </c>
      <c r="M19" s="13">
        <v>-0.11927099196409856</v>
      </c>
      <c r="N19" s="13">
        <f>N18/N8</f>
        <v>-0.18894975463630789</v>
      </c>
      <c r="O19" s="13">
        <f>O18/O8</f>
        <v>-0.17518025468501597</v>
      </c>
      <c r="P19" s="13"/>
      <c r="Q19" s="348">
        <f>(O19-N19)*100</f>
        <v>1.3769499951291926</v>
      </c>
      <c r="R19" s="13">
        <v>-0.11115211790240981</v>
      </c>
      <c r="S19" s="13">
        <v>-0.11115211790240981</v>
      </c>
      <c r="T19" s="13"/>
      <c r="U19" s="348">
        <f>(S19-R19)*100</f>
        <v>0</v>
      </c>
      <c r="V19" s="13"/>
      <c r="W19" s="13"/>
      <c r="X19" s="13"/>
      <c r="Y19" s="348">
        <f>(W19-V19)*100</f>
        <v>0</v>
      </c>
      <c r="Z19" s="13"/>
      <c r="AA19" s="13"/>
      <c r="AB19" s="13"/>
      <c r="AC19" s="348">
        <f>(AA19-Z19)*100</f>
        <v>0</v>
      </c>
      <c r="AD19" s="13">
        <f t="shared" ref="AD19:AE19" si="13">AD18/AD8</f>
        <v>-0.18894975463630789</v>
      </c>
      <c r="AE19" s="13">
        <f t="shared" si="13"/>
        <v>-0.17518025468501597</v>
      </c>
      <c r="AF19" s="13"/>
      <c r="AG19" s="348">
        <f>(AE19-AD19)*100</f>
        <v>1.3769499951291926</v>
      </c>
    </row>
    <row r="20" spans="1:37" customFormat="1">
      <c r="A20" s="421"/>
      <c r="B20" s="422"/>
      <c r="C20" s="464"/>
      <c r="D20" s="464"/>
      <c r="E20" s="464"/>
      <c r="F20" s="466"/>
      <c r="G20" s="52"/>
      <c r="H20" s="464"/>
      <c r="I20" s="466"/>
      <c r="J20" s="466"/>
      <c r="K20" s="466"/>
      <c r="L20" s="466"/>
      <c r="M20" s="466"/>
      <c r="N20" s="28"/>
      <c r="O20" s="28"/>
      <c r="P20" s="69"/>
      <c r="Q20" s="68"/>
      <c r="R20" s="52"/>
      <c r="S20" s="27"/>
      <c r="T20" s="69"/>
      <c r="U20" s="68"/>
      <c r="V20" s="96"/>
      <c r="W20" s="52"/>
      <c r="X20" s="69"/>
      <c r="Y20" s="68"/>
      <c r="Z20" s="52"/>
      <c r="AA20" s="52"/>
      <c r="AB20" s="69"/>
      <c r="AC20" s="68"/>
      <c r="AD20" s="28"/>
      <c r="AE20" s="28"/>
      <c r="AF20" s="69"/>
      <c r="AG20" s="68"/>
      <c r="AH20" s="383"/>
      <c r="AI20" s="383"/>
      <c r="AJ20" s="383"/>
      <c r="AK20" s="115"/>
    </row>
    <row r="21" spans="1:37" customFormat="1">
      <c r="A21" s="405" t="s">
        <v>481</v>
      </c>
      <c r="B21" s="406"/>
      <c r="C21" s="468">
        <v>26537</v>
      </c>
      <c r="D21" s="468">
        <v>-7520</v>
      </c>
      <c r="E21" s="468">
        <v>-28934</v>
      </c>
      <c r="F21" s="9">
        <v>-11784</v>
      </c>
      <c r="G21" s="9">
        <v>-9126</v>
      </c>
      <c r="H21" s="468">
        <v>-1209</v>
      </c>
      <c r="I21" s="9">
        <v>1043</v>
      </c>
      <c r="J21" s="9">
        <v>-829</v>
      </c>
      <c r="K21" s="9">
        <v>-88632</v>
      </c>
      <c r="L21" s="9">
        <v>-9883</v>
      </c>
      <c r="M21" s="9">
        <v>-6819</v>
      </c>
      <c r="N21" s="9">
        <v>-696</v>
      </c>
      <c r="O21" s="9">
        <f>AE21</f>
        <v>-1578</v>
      </c>
      <c r="P21" s="70">
        <f>O21/N21-1</f>
        <v>1.2672413793103448</v>
      </c>
      <c r="Q21" s="102">
        <f>O21-N21</f>
        <v>-882</v>
      </c>
      <c r="R21" s="9">
        <v>-3313</v>
      </c>
      <c r="S21" s="9">
        <v>-3313</v>
      </c>
      <c r="T21" s="70">
        <f>S21/R21-1</f>
        <v>0</v>
      </c>
      <c r="U21" s="102">
        <f>S21-R21</f>
        <v>0</v>
      </c>
      <c r="V21" s="9">
        <v>-3735</v>
      </c>
      <c r="W21" s="9">
        <v>-3735</v>
      </c>
      <c r="X21" s="70">
        <f>IFERROR(W21/V21-1,0)</f>
        <v>0</v>
      </c>
      <c r="Y21" s="102">
        <f>W21-V21</f>
        <v>0</v>
      </c>
      <c r="Z21" s="9">
        <v>-2139</v>
      </c>
      <c r="AA21" s="9">
        <f t="shared" ref="AA21" si="14">AE21-W21-S21-O21</f>
        <v>7048</v>
      </c>
      <c r="AB21" s="70">
        <f>AA21/Z21-1</f>
        <v>-4.2949976624590924</v>
      </c>
      <c r="AC21" s="102">
        <f>AA21-Z21</f>
        <v>9187</v>
      </c>
      <c r="AD21" s="9">
        <v>-696</v>
      </c>
      <c r="AE21" s="9">
        <v>-1578</v>
      </c>
      <c r="AF21" s="70">
        <f>IFERROR(AE21/AD21-1,0)</f>
        <v>1.2672413793103448</v>
      </c>
      <c r="AG21" s="102">
        <f>AE21-AD21</f>
        <v>-882</v>
      </c>
    </row>
    <row r="22" spans="1:37" customFormat="1">
      <c r="A22" s="421"/>
      <c r="B22" s="422"/>
      <c r="C22" s="464"/>
      <c r="D22" s="464"/>
      <c r="E22" s="464"/>
      <c r="F22" s="466"/>
      <c r="G22" s="50"/>
      <c r="H22" s="464"/>
      <c r="I22" s="466"/>
      <c r="J22" s="466"/>
      <c r="K22" s="466"/>
      <c r="L22" s="466"/>
      <c r="M22" s="466"/>
      <c r="N22" s="28"/>
      <c r="O22" s="28"/>
      <c r="P22" s="69"/>
      <c r="Q22" s="68"/>
      <c r="R22" s="52"/>
      <c r="S22" s="27"/>
      <c r="T22" s="69"/>
      <c r="U22" s="68"/>
      <c r="V22" s="96"/>
      <c r="W22" s="52"/>
      <c r="X22" s="69"/>
      <c r="Y22" s="68"/>
      <c r="Z22" s="52"/>
      <c r="AA22" s="52"/>
      <c r="AB22" s="69"/>
      <c r="AC22" s="68"/>
      <c r="AD22" s="28"/>
      <c r="AE22" s="28"/>
      <c r="AF22" s="69"/>
      <c r="AG22" s="68"/>
    </row>
    <row r="23" spans="1:37" customFormat="1">
      <c r="A23" s="421" t="s">
        <v>482</v>
      </c>
      <c r="B23" s="422"/>
      <c r="C23" s="472">
        <f>C10+C13+C18+C21+C14+C15</f>
        <v>98500</v>
      </c>
      <c r="D23" s="472">
        <f t="shared" ref="D23:L23" si="15">D10+D13+D18+D21+D14+D15</f>
        <v>64759</v>
      </c>
      <c r="E23" s="472">
        <f t="shared" si="15"/>
        <v>48490</v>
      </c>
      <c r="F23" s="472">
        <f t="shared" si="15"/>
        <v>65180</v>
      </c>
      <c r="G23" s="472">
        <f t="shared" si="15"/>
        <v>31655</v>
      </c>
      <c r="H23" s="472">
        <f t="shared" si="15"/>
        <v>8544.9741403039661</v>
      </c>
      <c r="I23" s="472">
        <f t="shared" si="15"/>
        <v>-12773.390136322469</v>
      </c>
      <c r="J23" s="472">
        <f t="shared" si="15"/>
        <v>-2901.8242947548279</v>
      </c>
      <c r="K23" s="472">
        <f t="shared" si="15"/>
        <v>-126645</v>
      </c>
      <c r="L23" s="472">
        <f t="shared" si="15"/>
        <v>-9616</v>
      </c>
      <c r="M23" s="472">
        <v>50648.677914169384</v>
      </c>
      <c r="N23" s="27">
        <f t="shared" ref="N23:O23" si="16">N10+N13+N18+N21+N14</f>
        <v>-2107.757318166121</v>
      </c>
      <c r="O23" s="27">
        <f t="shared" si="16"/>
        <v>2908</v>
      </c>
      <c r="P23" s="67">
        <f>O23/N23-1</f>
        <v>-2.3796654742634886</v>
      </c>
      <c r="Q23" s="103">
        <f>O23-N23</f>
        <v>5015.757318166121</v>
      </c>
      <c r="R23" s="27">
        <v>14498.757318166121</v>
      </c>
      <c r="S23" s="27">
        <v>14498.757318166121</v>
      </c>
      <c r="T23" s="67">
        <f>S23/R23-1</f>
        <v>0</v>
      </c>
      <c r="U23" s="103">
        <f>S23-R23</f>
        <v>0</v>
      </c>
      <c r="V23" s="27">
        <v>11112.127992625508</v>
      </c>
      <c r="W23" s="27">
        <v>11112.127992625508</v>
      </c>
      <c r="X23" s="67">
        <f>IFERROR(W23/V23-1,0)</f>
        <v>0</v>
      </c>
      <c r="Y23" s="103">
        <f>W23-V23</f>
        <v>0</v>
      </c>
      <c r="Z23" s="27">
        <v>25037.988096237386</v>
      </c>
      <c r="AA23" s="27">
        <f>AA10+AA13+AA14+AA15+AA18+AA21</f>
        <v>-25610.689817932027</v>
      </c>
      <c r="AB23" s="67">
        <f>AA23/Z23-1</f>
        <v>-2.022873312324192</v>
      </c>
      <c r="AC23" s="103">
        <f>AA23-Z23</f>
        <v>-50648.677914169413</v>
      </c>
      <c r="AD23" s="27">
        <f>AD10+AD13+AD18+AD21+AD14</f>
        <v>-2107.757318166121</v>
      </c>
      <c r="AE23" s="27">
        <f>AE10+AE13+AE14+AE15+AE18+AE21</f>
        <v>2908</v>
      </c>
      <c r="AF23" s="67">
        <f>IFERROR(AE23/AD23-1,0)</f>
        <v>-2.3796654742634886</v>
      </c>
      <c r="AG23" s="103">
        <f>AE23-AD23</f>
        <v>5015.757318166121</v>
      </c>
    </row>
    <row r="24" spans="1:37" customFormat="1">
      <c r="A24" s="421"/>
      <c r="B24" s="422"/>
      <c r="C24" s="464"/>
      <c r="D24" s="464"/>
      <c r="E24" s="464"/>
      <c r="F24" s="466"/>
      <c r="G24" s="53"/>
      <c r="H24" s="464"/>
      <c r="I24" s="466"/>
      <c r="J24" s="466"/>
      <c r="K24" s="466"/>
      <c r="L24" s="466"/>
      <c r="M24" s="466"/>
      <c r="N24" s="28"/>
      <c r="O24" s="28"/>
      <c r="P24" s="69"/>
      <c r="Q24" s="68"/>
      <c r="R24" s="53"/>
      <c r="S24" s="27"/>
      <c r="T24" s="69"/>
      <c r="U24" s="68"/>
      <c r="V24" s="28"/>
      <c r="W24" s="53"/>
      <c r="X24" s="69"/>
      <c r="Y24" s="68"/>
      <c r="Z24" s="53"/>
      <c r="AA24" s="53"/>
      <c r="AB24" s="69"/>
      <c r="AC24" s="68"/>
      <c r="AD24" s="28"/>
      <c r="AE24" s="28"/>
      <c r="AF24" s="69"/>
      <c r="AG24" s="68"/>
    </row>
    <row r="25" spans="1:37" customFormat="1">
      <c r="A25" s="406" t="s">
        <v>483</v>
      </c>
      <c r="B25" s="406"/>
      <c r="C25" s="468">
        <v>-9288</v>
      </c>
      <c r="D25" s="468">
        <v>-3374</v>
      </c>
      <c r="E25" s="468">
        <v>-29310</v>
      </c>
      <c r="F25" s="9">
        <v>-40566</v>
      </c>
      <c r="G25" s="9">
        <v>-58084</v>
      </c>
      <c r="H25" s="468">
        <v>-85736</v>
      </c>
      <c r="I25" s="9">
        <v>-45134</v>
      </c>
      <c r="J25" s="9">
        <v>-78624</v>
      </c>
      <c r="K25" s="9">
        <v>-45519</v>
      </c>
      <c r="L25" s="9">
        <v>-78936</v>
      </c>
      <c r="M25" s="9">
        <v>-27277</v>
      </c>
      <c r="N25" s="9">
        <v>-4352</v>
      </c>
      <c r="O25" s="9">
        <f>AE25</f>
        <v>-16202</v>
      </c>
      <c r="P25" s="70">
        <f>O25/N25-1</f>
        <v>2.7228860294117645</v>
      </c>
      <c r="Q25" s="102">
        <f>O25-N25</f>
        <v>-11850</v>
      </c>
      <c r="R25" s="9">
        <v>-5936</v>
      </c>
      <c r="S25" s="9">
        <v>-5936</v>
      </c>
      <c r="T25" s="70">
        <f>S25/R25-1</f>
        <v>0</v>
      </c>
      <c r="U25" s="102">
        <f>S25-R25</f>
        <v>0</v>
      </c>
      <c r="V25" s="9">
        <v>-4509</v>
      </c>
      <c r="W25" s="9">
        <v>-4509</v>
      </c>
      <c r="X25" s="70">
        <f t="shared" ref="X25:X27" si="17">IFERROR(W25/V25-1,0)</f>
        <v>0</v>
      </c>
      <c r="Y25" s="102">
        <f>W25-V25</f>
        <v>0</v>
      </c>
      <c r="Z25" s="9">
        <v>-64139</v>
      </c>
      <c r="AA25" s="9">
        <f t="shared" ref="AA25:AA27" si="18">AE25-W25-S25-O25</f>
        <v>10445</v>
      </c>
      <c r="AB25" s="70">
        <f>AA25/Z25-1</f>
        <v>-1.1628494363803614</v>
      </c>
      <c r="AC25" s="102">
        <f>AA25-Z25</f>
        <v>74584</v>
      </c>
      <c r="AD25" s="9">
        <v>-4352</v>
      </c>
      <c r="AE25" s="9">
        <v>-16202</v>
      </c>
      <c r="AF25" s="70">
        <f t="shared" ref="AF25:AF27" si="19">IFERROR(AE25/AD25-1,0)</f>
        <v>2.7228860294117645</v>
      </c>
      <c r="AG25" s="102">
        <f>AE25-AD25</f>
        <v>-11850</v>
      </c>
    </row>
    <row r="26" spans="1:37" customFormat="1">
      <c r="A26" s="406" t="s">
        <v>484</v>
      </c>
      <c r="B26" s="406"/>
      <c r="C26" s="468">
        <v>16592</v>
      </c>
      <c r="D26" s="468">
        <v>20034</v>
      </c>
      <c r="E26" s="468">
        <v>23764</v>
      </c>
      <c r="F26" s="9">
        <v>30667</v>
      </c>
      <c r="G26" s="9">
        <v>57485</v>
      </c>
      <c r="H26" s="468">
        <v>79046</v>
      </c>
      <c r="I26" s="9">
        <v>42635</v>
      </c>
      <c r="J26" s="9">
        <v>82873</v>
      </c>
      <c r="K26" s="9">
        <v>40336</v>
      </c>
      <c r="L26" s="9">
        <v>54628</v>
      </c>
      <c r="M26" s="9">
        <v>12246</v>
      </c>
      <c r="N26" s="9">
        <v>1790</v>
      </c>
      <c r="O26" s="9">
        <f>AE26</f>
        <v>7597</v>
      </c>
      <c r="P26" s="70">
        <f>O26/N26-1</f>
        <v>3.2441340782122907</v>
      </c>
      <c r="Q26" s="102">
        <f>O26-N26</f>
        <v>5807</v>
      </c>
      <c r="R26" s="9">
        <v>4134</v>
      </c>
      <c r="S26" s="9">
        <v>4134</v>
      </c>
      <c r="T26" s="70">
        <f>S26/R26-1</f>
        <v>0</v>
      </c>
      <c r="U26" s="102">
        <f>S26-R26</f>
        <v>0</v>
      </c>
      <c r="V26" s="9">
        <v>3740</v>
      </c>
      <c r="W26" s="9">
        <v>3740</v>
      </c>
      <c r="X26" s="70">
        <f t="shared" si="17"/>
        <v>0</v>
      </c>
      <c r="Y26" s="102">
        <f>W26-V26</f>
        <v>0</v>
      </c>
      <c r="Z26" s="9">
        <v>44964</v>
      </c>
      <c r="AA26" s="9">
        <f t="shared" si="18"/>
        <v>-7874</v>
      </c>
      <c r="AB26" s="70">
        <f>AA26/Z26-1</f>
        <v>-1.1751178720754381</v>
      </c>
      <c r="AC26" s="102">
        <f>AA26-Z26</f>
        <v>-52838</v>
      </c>
      <c r="AD26" s="9">
        <v>1790</v>
      </c>
      <c r="AE26" s="9">
        <v>7597</v>
      </c>
      <c r="AF26" s="70">
        <f t="shared" si="19"/>
        <v>3.2441340782122907</v>
      </c>
      <c r="AG26" s="102">
        <f>AE26-AD26</f>
        <v>5807</v>
      </c>
    </row>
    <row r="27" spans="1:37" customFormat="1">
      <c r="A27" s="405" t="s">
        <v>485</v>
      </c>
      <c r="B27" s="406"/>
      <c r="C27" s="468">
        <f>SUM(C25:C26)</f>
        <v>7304</v>
      </c>
      <c r="D27" s="468">
        <f t="shared" ref="D27:L27" si="20">SUM(D25:D26)</f>
        <v>16660</v>
      </c>
      <c r="E27" s="468">
        <f t="shared" si="20"/>
        <v>-5546</v>
      </c>
      <c r="F27" s="468">
        <f t="shared" si="20"/>
        <v>-9899</v>
      </c>
      <c r="G27" s="468">
        <f t="shared" si="20"/>
        <v>-599</v>
      </c>
      <c r="H27" s="468">
        <f t="shared" si="20"/>
        <v>-6690</v>
      </c>
      <c r="I27" s="468">
        <f t="shared" si="20"/>
        <v>-2499</v>
      </c>
      <c r="J27" s="468">
        <f t="shared" si="20"/>
        <v>4249</v>
      </c>
      <c r="K27" s="468">
        <f t="shared" si="20"/>
        <v>-5183</v>
      </c>
      <c r="L27" s="468">
        <f t="shared" si="20"/>
        <v>-24308</v>
      </c>
      <c r="M27" s="468">
        <v>-15031</v>
      </c>
      <c r="N27" s="9">
        <v>-2562</v>
      </c>
      <c r="O27" s="9">
        <f>SUM(O25:O26)</f>
        <v>-8605</v>
      </c>
      <c r="P27" s="70">
        <f>O27/N27-1</f>
        <v>2.358704137392662</v>
      </c>
      <c r="Q27" s="102">
        <f>O27-N27</f>
        <v>-6043</v>
      </c>
      <c r="R27" s="9">
        <v>-1802</v>
      </c>
      <c r="S27" s="9">
        <v>-1802</v>
      </c>
      <c r="T27" s="70">
        <f>S27/R27-1</f>
        <v>0</v>
      </c>
      <c r="U27" s="102">
        <f>S27-R27</f>
        <v>0</v>
      </c>
      <c r="V27" s="9">
        <v>-769</v>
      </c>
      <c r="W27" s="9">
        <v>-769</v>
      </c>
      <c r="X27" s="70">
        <f t="shared" si="17"/>
        <v>0</v>
      </c>
      <c r="Y27" s="102">
        <f>W27-V27</f>
        <v>0</v>
      </c>
      <c r="Z27" s="9">
        <v>-19175</v>
      </c>
      <c r="AA27" s="9">
        <f t="shared" si="18"/>
        <v>2571</v>
      </c>
      <c r="AB27" s="70">
        <f>AA27/Z27-1</f>
        <v>-1.1340808344198174</v>
      </c>
      <c r="AC27" s="102">
        <f>AA27-Z27</f>
        <v>21746</v>
      </c>
      <c r="AD27" s="9">
        <f>SUM(AD25:AD26)</f>
        <v>-2562</v>
      </c>
      <c r="AE27" s="9">
        <f>SUM(AE25:AE26)</f>
        <v>-8605</v>
      </c>
      <c r="AF27" s="70">
        <f t="shared" si="19"/>
        <v>2.358704137392662</v>
      </c>
      <c r="AG27" s="102">
        <f>AE27-AD27</f>
        <v>-6043</v>
      </c>
    </row>
    <row r="28" spans="1:37" customFormat="1">
      <c r="A28" s="421"/>
      <c r="B28" s="422"/>
      <c r="C28" s="464"/>
      <c r="D28" s="464"/>
      <c r="E28" s="464"/>
      <c r="F28" s="473"/>
      <c r="G28" s="50"/>
      <c r="H28" s="464"/>
      <c r="I28" s="473"/>
      <c r="J28" s="473"/>
      <c r="K28" s="473"/>
      <c r="L28" s="473"/>
      <c r="M28" s="473"/>
      <c r="N28" s="96"/>
      <c r="O28" s="96"/>
      <c r="P28" s="69"/>
      <c r="Q28" s="68"/>
      <c r="R28" s="52"/>
      <c r="S28" s="27"/>
      <c r="T28" s="69"/>
      <c r="U28" s="68"/>
      <c r="V28" s="96"/>
      <c r="W28" s="50"/>
      <c r="X28" s="69"/>
      <c r="Y28" s="68"/>
      <c r="Z28" s="50"/>
      <c r="AA28" s="50"/>
      <c r="AB28" s="69"/>
      <c r="AC28" s="68"/>
      <c r="AD28" s="96"/>
      <c r="AE28" s="96"/>
      <c r="AF28" s="69"/>
      <c r="AG28" s="68"/>
    </row>
    <row r="29" spans="1:37" customFormat="1">
      <c r="A29" s="421" t="s">
        <v>486</v>
      </c>
      <c r="B29" s="422"/>
      <c r="C29" s="464">
        <f>C23+C27</f>
        <v>105804</v>
      </c>
      <c r="D29" s="464">
        <f t="shared" ref="D29:L29" si="21">D23+D27</f>
        <v>81419</v>
      </c>
      <c r="E29" s="464">
        <f t="shared" si="21"/>
        <v>42944</v>
      </c>
      <c r="F29" s="464">
        <f t="shared" si="21"/>
        <v>55281</v>
      </c>
      <c r="G29" s="464">
        <f t="shared" si="21"/>
        <v>31056</v>
      </c>
      <c r="H29" s="464">
        <f t="shared" si="21"/>
        <v>1854.9741403039661</v>
      </c>
      <c r="I29" s="464">
        <f t="shared" si="21"/>
        <v>-15272.390136322469</v>
      </c>
      <c r="J29" s="464">
        <f t="shared" si="21"/>
        <v>1347.1757052451721</v>
      </c>
      <c r="K29" s="464">
        <f t="shared" si="21"/>
        <v>-131828</v>
      </c>
      <c r="L29" s="464">
        <f t="shared" si="21"/>
        <v>-33924</v>
      </c>
      <c r="M29" s="464">
        <v>35617.677914169384</v>
      </c>
      <c r="N29" s="27">
        <v>-4669.757318166121</v>
      </c>
      <c r="O29" s="27">
        <f>O23+O27</f>
        <v>-5697</v>
      </c>
      <c r="P29" s="67">
        <f>O29/N29-1</f>
        <v>0.21997774441890949</v>
      </c>
      <c r="Q29" s="103">
        <f>O29-N29</f>
        <v>-1027.242681833879</v>
      </c>
      <c r="R29" s="27">
        <v>12696.757318166121</v>
      </c>
      <c r="S29" s="27">
        <v>12696.757318166121</v>
      </c>
      <c r="T29" s="67">
        <f>S29/R29-1</f>
        <v>0</v>
      </c>
      <c r="U29" s="103">
        <f>S29-R29</f>
        <v>0</v>
      </c>
      <c r="V29" s="27">
        <v>10343.127992625508</v>
      </c>
      <c r="W29" s="27">
        <v>10343.127992625508</v>
      </c>
      <c r="X29" s="67">
        <f>IFERROR(W29/V29-1,0)</f>
        <v>0</v>
      </c>
      <c r="Y29" s="103">
        <f>W29-V29</f>
        <v>0</v>
      </c>
      <c r="Z29" s="27">
        <v>12577.988096237386</v>
      </c>
      <c r="AA29" s="27">
        <f t="shared" ref="AA29" si="22">AA23+AA27</f>
        <v>-23039.689817932027</v>
      </c>
      <c r="AB29" s="67">
        <f>AA29/Z29-1</f>
        <v>-2.8317468295922605</v>
      </c>
      <c r="AC29" s="103">
        <f>AA29-Z29</f>
        <v>-35617.677914169413</v>
      </c>
      <c r="AD29" s="27">
        <f>AD10+AD13+AD18+AD21+AD27+AD14+AD15</f>
        <v>-4669.757318166121</v>
      </c>
      <c r="AE29" s="27">
        <f>AE23+AE27</f>
        <v>-5697</v>
      </c>
      <c r="AF29" s="67">
        <f>IFERROR(AE29/AD29-1,0)</f>
        <v>0.21997774441890949</v>
      </c>
      <c r="AG29" s="103">
        <f>AE29-AD29</f>
        <v>-1027.242681833879</v>
      </c>
    </row>
    <row r="30" spans="1:37" customFormat="1">
      <c r="A30" s="421"/>
      <c r="B30" s="422"/>
      <c r="C30" s="464"/>
      <c r="D30" s="464"/>
      <c r="E30" s="464"/>
      <c r="F30" s="463"/>
      <c r="G30" s="463"/>
      <c r="H30" s="464"/>
      <c r="I30" s="463">
        <v>0</v>
      </c>
      <c r="J30" s="463"/>
      <c r="K30" s="463"/>
      <c r="L30" s="463"/>
      <c r="M30" s="463"/>
      <c r="N30" s="27"/>
      <c r="O30" s="27"/>
      <c r="P30" s="69"/>
      <c r="Q30" s="68"/>
      <c r="R30" s="27"/>
      <c r="S30" s="27"/>
      <c r="T30" s="69"/>
      <c r="U30" s="349"/>
      <c r="V30" s="27"/>
      <c r="W30" s="27"/>
      <c r="X30" s="69"/>
      <c r="Y30" s="103"/>
      <c r="Z30" s="27"/>
      <c r="AA30" s="27"/>
      <c r="AB30" s="69"/>
      <c r="AC30" s="103"/>
      <c r="AD30" s="27"/>
      <c r="AE30" s="27"/>
      <c r="AF30" s="69"/>
      <c r="AG30" s="103"/>
    </row>
    <row r="31" spans="1:37" customFormat="1">
      <c r="A31" s="422" t="s">
        <v>487</v>
      </c>
      <c r="B31" s="422"/>
      <c r="C31" s="464">
        <v>-5992</v>
      </c>
      <c r="D31" s="464">
        <v>-6459</v>
      </c>
      <c r="E31" s="464">
        <v>-7244</v>
      </c>
      <c r="F31" s="463">
        <v>-7146</v>
      </c>
      <c r="G31" s="463">
        <v>-7223</v>
      </c>
      <c r="H31" s="464">
        <v>178</v>
      </c>
      <c r="I31" s="463">
        <v>0</v>
      </c>
      <c r="J31" s="463">
        <v>0</v>
      </c>
      <c r="K31" s="463">
        <v>0</v>
      </c>
      <c r="L31" s="463">
        <v>-1893</v>
      </c>
      <c r="M31" s="463">
        <v>-1568</v>
      </c>
      <c r="N31" s="27">
        <v>-1358</v>
      </c>
      <c r="O31" s="27">
        <f>AE31</f>
        <v>-3174</v>
      </c>
      <c r="P31" s="67"/>
      <c r="Q31" s="103">
        <f>O31-N31</f>
        <v>-1816</v>
      </c>
      <c r="R31" s="27">
        <v>-5097</v>
      </c>
      <c r="S31" s="27">
        <v>-5097</v>
      </c>
      <c r="T31" s="67"/>
      <c r="U31" s="103">
        <f>S31-R31</f>
        <v>0</v>
      </c>
      <c r="V31" s="436">
        <v>-2523</v>
      </c>
      <c r="W31" s="27">
        <v>-2523</v>
      </c>
      <c r="X31" s="67">
        <f t="shared" ref="X31:X32" si="23">IFERROR(W31/V31-1,0)</f>
        <v>0</v>
      </c>
      <c r="Y31" s="103">
        <f>W31-V31</f>
        <v>0</v>
      </c>
      <c r="Z31" s="27">
        <v>7085</v>
      </c>
      <c r="AA31" s="27">
        <f t="shared" ref="AA31:AA33" si="24">AE31-W31-S31-O31</f>
        <v>7620</v>
      </c>
      <c r="AB31" s="67">
        <f>AA31/Z31-1</f>
        <v>7.5511644318983828E-2</v>
      </c>
      <c r="AC31" s="103">
        <f>AA31-Z31</f>
        <v>535</v>
      </c>
      <c r="AD31" s="27">
        <v>-1358</v>
      </c>
      <c r="AE31" s="27">
        <v>-3174</v>
      </c>
      <c r="AF31" s="67">
        <f t="shared" ref="AF31:AF32" si="25">IFERROR(AE31/AD31-1,0)</f>
        <v>1.3372606774668632</v>
      </c>
      <c r="AG31" s="103">
        <f>AE31-AD31</f>
        <v>-1816</v>
      </c>
    </row>
    <row r="32" spans="1:37" customFormat="1">
      <c r="A32" s="422" t="s">
        <v>488</v>
      </c>
      <c r="B32" s="422"/>
      <c r="C32" s="464">
        <v>-10855</v>
      </c>
      <c r="D32" s="464">
        <v>-11196</v>
      </c>
      <c r="E32" s="464">
        <v>-4178</v>
      </c>
      <c r="F32" s="463">
        <v>-1907</v>
      </c>
      <c r="G32" s="463">
        <v>-1818</v>
      </c>
      <c r="H32" s="464">
        <v>-3969</v>
      </c>
      <c r="I32" s="463">
        <v>3188</v>
      </c>
      <c r="J32" s="463">
        <v>13022</v>
      </c>
      <c r="K32" s="463">
        <v>9174</v>
      </c>
      <c r="L32" s="463">
        <v>7654</v>
      </c>
      <c r="M32" s="463">
        <v>-5969</v>
      </c>
      <c r="N32" s="27">
        <v>2016</v>
      </c>
      <c r="O32" s="27">
        <f>AE32</f>
        <v>3812</v>
      </c>
      <c r="P32" s="67">
        <f>O32/N32-1</f>
        <v>0.89087301587301582</v>
      </c>
      <c r="Q32" s="103">
        <f>O32-N32</f>
        <v>1796</v>
      </c>
      <c r="R32" s="27">
        <v>-24</v>
      </c>
      <c r="S32" s="27">
        <v>-24</v>
      </c>
      <c r="T32" s="67">
        <f>S32/R32-1</f>
        <v>0</v>
      </c>
      <c r="U32" s="103">
        <f>S32-R32</f>
        <v>0</v>
      </c>
      <c r="V32" s="436">
        <v>-1388</v>
      </c>
      <c r="W32" s="27">
        <v>-1388</v>
      </c>
      <c r="X32" s="67">
        <f t="shared" si="23"/>
        <v>0</v>
      </c>
      <c r="Y32" s="103">
        <f>W32-V32</f>
        <v>0</v>
      </c>
      <c r="Z32" s="27">
        <v>7050</v>
      </c>
      <c r="AA32" s="27">
        <f t="shared" si="24"/>
        <v>1412</v>
      </c>
      <c r="AB32" s="67">
        <f>AA32/Z32-1</f>
        <v>-0.79971631205673765</v>
      </c>
      <c r="AC32" s="103">
        <f>AA32-Z32</f>
        <v>-5638</v>
      </c>
      <c r="AD32" s="27">
        <v>2016</v>
      </c>
      <c r="AE32" s="27">
        <v>3812</v>
      </c>
      <c r="AF32" s="67">
        <f t="shared" si="25"/>
        <v>0.89087301587301582</v>
      </c>
      <c r="AG32" s="103">
        <f>AE32-AD32</f>
        <v>1796</v>
      </c>
    </row>
    <row r="33" spans="1:33" customFormat="1">
      <c r="A33" s="405" t="s">
        <v>489</v>
      </c>
      <c r="B33" s="406"/>
      <c r="C33" s="468">
        <f>SUM(C31:C32)</f>
        <v>-16847</v>
      </c>
      <c r="D33" s="468">
        <f t="shared" ref="D33:L33" si="26">SUM(D31:D32)</f>
        <v>-17655</v>
      </c>
      <c r="E33" s="468">
        <f t="shared" si="26"/>
        <v>-11422</v>
      </c>
      <c r="F33" s="468">
        <f t="shared" si="26"/>
        <v>-9053</v>
      </c>
      <c r="G33" s="468">
        <f t="shared" si="26"/>
        <v>-9041</v>
      </c>
      <c r="H33" s="468">
        <f t="shared" si="26"/>
        <v>-3791</v>
      </c>
      <c r="I33" s="468">
        <f t="shared" si="26"/>
        <v>3188</v>
      </c>
      <c r="J33" s="468">
        <f t="shared" si="26"/>
        <v>13022</v>
      </c>
      <c r="K33" s="468">
        <f t="shared" si="26"/>
        <v>9174</v>
      </c>
      <c r="L33" s="468">
        <f t="shared" si="26"/>
        <v>5761</v>
      </c>
      <c r="M33" s="468">
        <v>-7537</v>
      </c>
      <c r="N33" s="9">
        <v>658</v>
      </c>
      <c r="O33" s="9">
        <f>SUM(O31:O32)</f>
        <v>638</v>
      </c>
      <c r="P33" s="70">
        <f>O33/N33-1</f>
        <v>-3.039513677811545E-2</v>
      </c>
      <c r="Q33" s="102">
        <f>O33-N33</f>
        <v>-20</v>
      </c>
      <c r="R33" s="9">
        <v>-5121</v>
      </c>
      <c r="S33" s="9">
        <v>-5121</v>
      </c>
      <c r="T33" s="70">
        <f>S33/R33-1</f>
        <v>0</v>
      </c>
      <c r="U33" s="102">
        <f>S33-R33</f>
        <v>0</v>
      </c>
      <c r="V33" s="9">
        <v>-3911</v>
      </c>
      <c r="W33" s="9">
        <v>-3911</v>
      </c>
      <c r="X33" s="70">
        <f>IFERROR(W33/V33-1,0)</f>
        <v>0</v>
      </c>
      <c r="Y33" s="102">
        <f>W33-V33</f>
        <v>0</v>
      </c>
      <c r="Z33" s="9">
        <v>14135</v>
      </c>
      <c r="AA33" s="9">
        <f t="shared" si="24"/>
        <v>9032</v>
      </c>
      <c r="AB33" s="70">
        <f>AA33/Z33-1</f>
        <v>-0.36101874778917575</v>
      </c>
      <c r="AC33" s="102">
        <f>AA33-Z33</f>
        <v>-5103</v>
      </c>
      <c r="AD33" s="9">
        <f>SUM(AD31:AD32)</f>
        <v>658</v>
      </c>
      <c r="AE33" s="9">
        <f>SUM(AE31:AE32)</f>
        <v>638</v>
      </c>
      <c r="AF33" s="70">
        <f>IFERROR(AE33/AD33-1,0)</f>
        <v>-3.039513677811545E-2</v>
      </c>
      <c r="AG33" s="102">
        <f>AE33-AD33</f>
        <v>-20</v>
      </c>
    </row>
    <row r="34" spans="1:33" customFormat="1">
      <c r="A34" s="421"/>
      <c r="B34" s="422"/>
      <c r="C34" s="464"/>
      <c r="D34" s="464"/>
      <c r="E34" s="464"/>
      <c r="F34" s="466"/>
      <c r="G34" s="8"/>
      <c r="H34" s="464"/>
      <c r="I34" s="466"/>
      <c r="J34" s="466"/>
      <c r="K34" s="466"/>
      <c r="L34" s="466"/>
      <c r="M34" s="466"/>
      <c r="N34" s="28"/>
      <c r="O34" s="28"/>
      <c r="P34" s="69"/>
      <c r="Q34" s="68"/>
      <c r="R34" s="8">
        <v>0</v>
      </c>
      <c r="S34" s="27">
        <v>0</v>
      </c>
      <c r="T34" s="69"/>
      <c r="U34" s="68"/>
      <c r="V34" s="28"/>
      <c r="W34" s="8"/>
      <c r="X34" s="69"/>
      <c r="Y34" s="68"/>
      <c r="Z34" s="8"/>
      <c r="AA34" s="8"/>
      <c r="AB34" s="69"/>
      <c r="AC34" s="68"/>
      <c r="AD34" s="28"/>
      <c r="AE34" s="28"/>
      <c r="AF34" s="69"/>
      <c r="AG34" s="68"/>
    </row>
    <row r="35" spans="1:33" customFormat="1">
      <c r="A35" s="405" t="s">
        <v>490</v>
      </c>
      <c r="B35" s="406"/>
      <c r="C35" s="468">
        <f>C29+C33</f>
        <v>88957</v>
      </c>
      <c r="D35" s="468">
        <f t="shared" ref="D35:L35" si="27">D29+D33</f>
        <v>63764</v>
      </c>
      <c r="E35" s="468">
        <f t="shared" si="27"/>
        <v>31522</v>
      </c>
      <c r="F35" s="468">
        <f t="shared" si="27"/>
        <v>46228</v>
      </c>
      <c r="G35" s="468">
        <f t="shared" si="27"/>
        <v>22015</v>
      </c>
      <c r="H35" s="468">
        <f t="shared" si="27"/>
        <v>-1936.0258596960339</v>
      </c>
      <c r="I35" s="468">
        <f t="shared" si="27"/>
        <v>-12084.390136322469</v>
      </c>
      <c r="J35" s="468">
        <f t="shared" si="27"/>
        <v>14369.175705245172</v>
      </c>
      <c r="K35" s="468">
        <f t="shared" si="27"/>
        <v>-122654</v>
      </c>
      <c r="L35" s="468">
        <f t="shared" si="27"/>
        <v>-28163</v>
      </c>
      <c r="M35" s="468">
        <v>28080.677914169384</v>
      </c>
      <c r="N35" s="9">
        <f t="shared" ref="N35:O35" si="28">SUM(N29:N32)</f>
        <v>-4011.757318166121</v>
      </c>
      <c r="O35" s="9">
        <f t="shared" si="28"/>
        <v>-5059</v>
      </c>
      <c r="P35" s="70">
        <f>O35/N35-1</f>
        <v>0.26104337794605215</v>
      </c>
      <c r="Q35" s="102">
        <f>O35-N35</f>
        <v>-1047.242681833879</v>
      </c>
      <c r="R35" s="9">
        <v>7575.757318166121</v>
      </c>
      <c r="S35" s="9">
        <v>7575.757318166121</v>
      </c>
      <c r="T35" s="70">
        <f>S35/R35-1</f>
        <v>0</v>
      </c>
      <c r="U35" s="102">
        <f>S35-R35</f>
        <v>0</v>
      </c>
      <c r="V35" s="9">
        <v>6432.1279926255083</v>
      </c>
      <c r="W35" s="9">
        <v>6432.1279926255083</v>
      </c>
      <c r="X35" s="70">
        <f>IFERROR(W35/V35-1,0)</f>
        <v>0</v>
      </c>
      <c r="Y35" s="102">
        <f>W35-V35</f>
        <v>0</v>
      </c>
      <c r="Z35" s="9">
        <v>14072.988096237386</v>
      </c>
      <c r="AA35" s="9">
        <f t="shared" ref="AA35" si="29">SUM(AA29:AA32)</f>
        <v>-14007.689817932027</v>
      </c>
      <c r="AB35" s="70">
        <f>(AA35/Z35-1)</f>
        <v>-1.9953600274612029</v>
      </c>
      <c r="AC35" s="102">
        <f>AA35-Z35</f>
        <v>-28080.677914169413</v>
      </c>
      <c r="AD35" s="9">
        <f>SUM(AD29:AD32)</f>
        <v>-4011.757318166121</v>
      </c>
      <c r="AE35" s="9">
        <f>SUM(AE29:AE32)</f>
        <v>-5059</v>
      </c>
      <c r="AF35" s="70">
        <f>IFERROR(AE35/AD35-1,0)</f>
        <v>0.26104337794605215</v>
      </c>
      <c r="AG35" s="102">
        <f>AE35-AD35</f>
        <v>-1047.242681833879</v>
      </c>
    </row>
    <row r="36" spans="1:33" customFormat="1">
      <c r="A36" s="407" t="s">
        <v>7</v>
      </c>
      <c r="B36" s="407"/>
      <c r="C36" s="10">
        <v>0.33949166126016106</v>
      </c>
      <c r="D36" s="10">
        <v>0.20390442399077285</v>
      </c>
      <c r="E36" s="10">
        <v>7.2682277514483584E-2</v>
      </c>
      <c r="F36" s="10">
        <v>0.11181497364748337</v>
      </c>
      <c r="G36" s="10">
        <v>5.5412504121643218E-2</v>
      </c>
      <c r="H36" s="10">
        <v>-5.3647685992891832E-3</v>
      </c>
      <c r="I36" s="10">
        <v>-3.5533233747750505E-2</v>
      </c>
      <c r="J36" s="10">
        <v>4.7004761090305727E-2</v>
      </c>
      <c r="K36" s="10">
        <v>-0.38786939679026011</v>
      </c>
      <c r="L36" s="10">
        <v>-0.11513570748179733</v>
      </c>
      <c r="M36" s="10">
        <v>8.9314656653439725E-2</v>
      </c>
      <c r="N36" s="10">
        <f t="shared" ref="N36:O36" si="30">N35/N8</f>
        <v>-9.2385199381828292E-2</v>
      </c>
      <c r="O36" s="10">
        <f t="shared" si="30"/>
        <v>-8.1239060266889346E-2</v>
      </c>
      <c r="P36" s="10"/>
      <c r="Q36" s="63">
        <f>(O36-N36)*100</f>
        <v>1.1146139114938947</v>
      </c>
      <c r="R36" s="10">
        <v>0.12209757954022762</v>
      </c>
      <c r="S36" s="10">
        <v>0.12209757954022762</v>
      </c>
      <c r="T36" s="10"/>
      <c r="U36" s="63">
        <f>(S36-R36)*100</f>
        <v>0</v>
      </c>
      <c r="V36" s="10">
        <v>7.9860417807863709E-2</v>
      </c>
      <c r="W36" s="10">
        <v>7.9860417807863709E-2</v>
      </c>
      <c r="X36" s="10"/>
      <c r="Y36" s="63">
        <f>(W36-V36)*100</f>
        <v>0</v>
      </c>
      <c r="Z36" s="10">
        <v>8.9446585995324041E-2</v>
      </c>
      <c r="AA36" s="10">
        <f t="shared" ref="AA36" si="31">AA35/AA8</f>
        <v>8.918250363374737E-2</v>
      </c>
      <c r="AB36" s="10"/>
      <c r="AC36" s="63">
        <f>(AA36-Z36)*100</f>
        <v>-2.640823615766702E-2</v>
      </c>
      <c r="AD36" s="10">
        <f>AD35/AD8</f>
        <v>-9.2385199381828292E-2</v>
      </c>
      <c r="AE36" s="10">
        <f t="shared" ref="AE36" si="32">AE35/AE8</f>
        <v>-8.1239060266889346E-2</v>
      </c>
      <c r="AF36" s="10"/>
      <c r="AG36" s="63">
        <f>(AE36-AD36)*100</f>
        <v>1.1146139114938947</v>
      </c>
    </row>
    <row r="37" spans="1:33" customFormat="1">
      <c r="A37" s="421"/>
      <c r="B37" s="422"/>
      <c r="C37" s="466"/>
      <c r="D37" s="466"/>
      <c r="E37" s="466"/>
      <c r="F37" s="466"/>
      <c r="G37" s="466"/>
      <c r="H37" s="474"/>
      <c r="I37" s="466"/>
      <c r="J37" s="466"/>
      <c r="K37" s="466"/>
      <c r="L37" s="466"/>
      <c r="M37" s="466"/>
      <c r="N37" s="28"/>
      <c r="O37" s="28"/>
      <c r="P37" s="69"/>
      <c r="Q37" s="68"/>
      <c r="R37" s="54"/>
      <c r="S37" s="54"/>
      <c r="T37" s="69"/>
      <c r="U37" s="68"/>
      <c r="V37" s="96"/>
      <c r="W37" s="54"/>
      <c r="X37" s="69"/>
      <c r="Y37" s="68"/>
      <c r="Z37" s="54"/>
      <c r="AA37" s="54"/>
      <c r="AB37" s="69"/>
      <c r="AC37" s="68"/>
      <c r="AD37" s="28"/>
      <c r="AE37" s="28"/>
      <c r="AF37" s="69"/>
      <c r="AG37" s="68"/>
    </row>
    <row r="38" spans="1:33">
      <c r="A38" s="420" t="s">
        <v>3</v>
      </c>
      <c r="B38" s="411"/>
      <c r="C38" s="475">
        <v>-3147</v>
      </c>
      <c r="D38" s="476">
        <v>-5425</v>
      </c>
      <c r="E38" s="476">
        <v>-9599</v>
      </c>
      <c r="F38" s="463">
        <v>-13148.34042</v>
      </c>
      <c r="G38" s="463">
        <v>-14029</v>
      </c>
      <c r="H38" s="476">
        <v>-13423.999999999998</v>
      </c>
      <c r="I38" s="463">
        <v>-12145</v>
      </c>
      <c r="J38" s="463">
        <v>-11276</v>
      </c>
      <c r="K38" s="463">
        <v>-12236</v>
      </c>
      <c r="L38" s="463">
        <v>-11049</v>
      </c>
      <c r="M38" s="463">
        <v>-8871</v>
      </c>
      <c r="N38" s="27">
        <v>-2238</v>
      </c>
      <c r="O38" s="27">
        <v>-3146</v>
      </c>
      <c r="P38" s="74">
        <f>O38/N38-1</f>
        <v>0.40571939231456655</v>
      </c>
      <c r="Q38" s="103">
        <f t="shared" ref="Q38:Q50" si="33">O38-N38</f>
        <v>-908</v>
      </c>
      <c r="R38" s="27">
        <v>-2084</v>
      </c>
      <c r="S38" s="27">
        <v>-2084</v>
      </c>
      <c r="T38" s="67">
        <f>S38/R38-1</f>
        <v>0</v>
      </c>
      <c r="U38" s="103">
        <f t="shared" ref="U38:U50" si="34">S38-R38</f>
        <v>0</v>
      </c>
      <c r="V38" s="27">
        <v>-2081</v>
      </c>
      <c r="W38" s="27">
        <v>-2081</v>
      </c>
      <c r="X38" s="67">
        <f t="shared" ref="X38:X42" si="35">IFERROR(W38/V38-1,0)</f>
        <v>0</v>
      </c>
      <c r="Y38" s="103">
        <f t="shared" ref="Y38:Y43" si="36">W38-V38</f>
        <v>0</v>
      </c>
      <c r="Z38" s="27">
        <v>-2468</v>
      </c>
      <c r="AA38" s="27">
        <v>-2468</v>
      </c>
      <c r="AB38" s="67">
        <f t="shared" ref="AB38:AB43" si="37">AA38/Z38-1</f>
        <v>0</v>
      </c>
      <c r="AC38" s="103">
        <f t="shared" ref="AC38:AC43" si="38">AA38-Z38</f>
        <v>0</v>
      </c>
      <c r="AD38" s="27">
        <f>N38</f>
        <v>-2238</v>
      </c>
      <c r="AE38" s="27">
        <f>O38</f>
        <v>-3146</v>
      </c>
      <c r="AF38" s="67">
        <f>IFERROR(AE38/AD38-1,0)</f>
        <v>0.40571939231456655</v>
      </c>
      <c r="AG38" s="103">
        <f>AE38-AD38</f>
        <v>-908</v>
      </c>
    </row>
    <row r="39" spans="1:33">
      <c r="A39" s="420" t="s">
        <v>491</v>
      </c>
      <c r="B39" s="411"/>
      <c r="C39" s="475">
        <v>7189</v>
      </c>
      <c r="D39" s="476">
        <v>11074</v>
      </c>
      <c r="E39" s="476">
        <v>13116</v>
      </c>
      <c r="F39" s="463">
        <v>16594.183259999998</v>
      </c>
      <c r="G39" s="463">
        <v>39829.427649999998</v>
      </c>
      <c r="H39" s="476">
        <v>60361.674559999999</v>
      </c>
      <c r="I39" s="463">
        <v>30370.459159999999</v>
      </c>
      <c r="J39" s="463">
        <v>70839.439969999978</v>
      </c>
      <c r="K39" s="463">
        <v>32650.937389999999</v>
      </c>
      <c r="L39" s="463">
        <v>51557</v>
      </c>
      <c r="M39" s="463">
        <v>7381.5167577351585</v>
      </c>
      <c r="N39" s="27">
        <v>518</v>
      </c>
      <c r="O39" s="27">
        <v>5855.9434100000008</v>
      </c>
      <c r="P39" s="74">
        <f>O39/N39-1</f>
        <v>10.304910057915059</v>
      </c>
      <c r="Q39" s="103">
        <f t="shared" si="33"/>
        <v>5337.9434100000008</v>
      </c>
      <c r="R39" s="27">
        <v>3131</v>
      </c>
      <c r="S39" s="27">
        <v>3131</v>
      </c>
      <c r="T39" s="67">
        <f>S39/R39-1</f>
        <v>0</v>
      </c>
      <c r="U39" s="103">
        <f t="shared" si="34"/>
        <v>0</v>
      </c>
      <c r="V39" s="27">
        <v>2736</v>
      </c>
      <c r="W39" s="27">
        <v>2736</v>
      </c>
      <c r="X39" s="67">
        <f t="shared" si="35"/>
        <v>0</v>
      </c>
      <c r="Y39" s="103">
        <f t="shared" si="36"/>
        <v>0</v>
      </c>
      <c r="Z39" s="27">
        <v>995.04438000000027</v>
      </c>
      <c r="AA39" s="27">
        <v>995.04438000000027</v>
      </c>
      <c r="AB39" s="67">
        <f t="shared" si="37"/>
        <v>0</v>
      </c>
      <c r="AC39" s="103">
        <f t="shared" si="38"/>
        <v>0</v>
      </c>
      <c r="AD39" s="27">
        <f t="shared" ref="AD39:AD43" si="39">N39</f>
        <v>518</v>
      </c>
      <c r="AE39" s="27">
        <f t="shared" ref="AE39:AE43" si="40">O39</f>
        <v>5855.9434100000008</v>
      </c>
      <c r="AF39" s="67">
        <f>IFERROR(AE39/AD39-1,0)</f>
        <v>10.304910057915059</v>
      </c>
      <c r="AG39" s="103">
        <f>AE39-AD39</f>
        <v>5337.9434100000008</v>
      </c>
    </row>
    <row r="40" spans="1:33">
      <c r="A40" s="420" t="s">
        <v>492</v>
      </c>
      <c r="B40" s="411"/>
      <c r="C40" s="475">
        <v>9403</v>
      </c>
      <c r="D40" s="475">
        <v>8960</v>
      </c>
      <c r="E40" s="475">
        <v>10648.179258574701</v>
      </c>
      <c r="F40" s="463">
        <v>14081.99249759946</v>
      </c>
      <c r="G40" s="463">
        <v>17594.58786</v>
      </c>
      <c r="H40" s="476">
        <v>18027.933370203027</v>
      </c>
      <c r="I40" s="463">
        <v>12260.450229373513</v>
      </c>
      <c r="J40" s="463">
        <v>12031.857803829414</v>
      </c>
      <c r="K40" s="463">
        <v>7687.4019227921626</v>
      </c>
      <c r="L40" s="463">
        <v>3071</v>
      </c>
      <c r="M40" s="463">
        <v>4864.4832422648415</v>
      </c>
      <c r="N40" s="27">
        <v>1272</v>
      </c>
      <c r="O40" s="27">
        <v>1741.008615749151</v>
      </c>
      <c r="P40" s="74">
        <f>O40/N40-1</f>
        <v>0.36871746521159676</v>
      </c>
      <c r="Q40" s="103">
        <f t="shared" si="33"/>
        <v>469.00861574915098</v>
      </c>
      <c r="R40" s="27">
        <v>1001</v>
      </c>
      <c r="S40" s="27">
        <v>1001</v>
      </c>
      <c r="T40" s="67">
        <f>S40/R40-1</f>
        <v>0</v>
      </c>
      <c r="U40" s="103">
        <f t="shared" si="34"/>
        <v>0</v>
      </c>
      <c r="V40" s="27">
        <v>1004</v>
      </c>
      <c r="W40" s="27">
        <v>1004</v>
      </c>
      <c r="X40" s="67">
        <f t="shared" si="35"/>
        <v>0</v>
      </c>
      <c r="Y40" s="103">
        <f t="shared" si="36"/>
        <v>0</v>
      </c>
      <c r="Z40" s="27">
        <v>1587.4832422648419</v>
      </c>
      <c r="AA40" s="27">
        <v>1587.4832422648419</v>
      </c>
      <c r="AB40" s="67">
        <f t="shared" si="37"/>
        <v>0</v>
      </c>
      <c r="AC40" s="103">
        <f t="shared" si="38"/>
        <v>0</v>
      </c>
      <c r="AD40" s="27">
        <f t="shared" si="39"/>
        <v>1272</v>
      </c>
      <c r="AE40" s="27">
        <f t="shared" si="40"/>
        <v>1741.008615749151</v>
      </c>
      <c r="AF40" s="67">
        <f t="shared" ref="AF40:AF42" si="41">IFERROR(AE40/AD40-1,0)</f>
        <v>0.36871746521159676</v>
      </c>
      <c r="AG40" s="103">
        <f t="shared" ref="AG40:AG43" si="42">AE40-AD40</f>
        <v>469.00861574915098</v>
      </c>
    </row>
    <row r="41" spans="1:33">
      <c r="A41" s="420" t="s">
        <v>483</v>
      </c>
      <c r="B41" s="411"/>
      <c r="C41" s="475">
        <v>-9288</v>
      </c>
      <c r="D41" s="475">
        <v>-3374</v>
      </c>
      <c r="E41" s="475">
        <v>-29310</v>
      </c>
      <c r="F41" s="463">
        <v>-40568.457139999999</v>
      </c>
      <c r="G41" s="463">
        <v>-58735.880399999995</v>
      </c>
      <c r="H41" s="476">
        <v>-86070.56035</v>
      </c>
      <c r="I41" s="463">
        <v>-45898.370999999999</v>
      </c>
      <c r="J41" s="463">
        <v>-78624.831690000006</v>
      </c>
      <c r="K41" s="463">
        <v>-45516.928039999999</v>
      </c>
      <c r="L41" s="463">
        <v>-78936</v>
      </c>
      <c r="M41" s="463">
        <v>-27277</v>
      </c>
      <c r="N41" s="27">
        <v>-4352</v>
      </c>
      <c r="O41" s="27">
        <v>-16201.698059999999</v>
      </c>
      <c r="P41" s="74">
        <f>O41/N41-1</f>
        <v>2.7228166498161763</v>
      </c>
      <c r="Q41" s="103">
        <f t="shared" si="33"/>
        <v>-11849.698059999999</v>
      </c>
      <c r="R41" s="27">
        <v>-5935</v>
      </c>
      <c r="S41" s="27">
        <v>-5935</v>
      </c>
      <c r="T41" s="67">
        <f>S41/R41-1</f>
        <v>0</v>
      </c>
      <c r="U41" s="103">
        <f t="shared" si="34"/>
        <v>0</v>
      </c>
      <c r="V41" s="27">
        <v>-4509</v>
      </c>
      <c r="W41" s="27">
        <v>-4509</v>
      </c>
      <c r="X41" s="67">
        <f t="shared" si="35"/>
        <v>0</v>
      </c>
      <c r="Y41" s="103">
        <f t="shared" si="36"/>
        <v>0</v>
      </c>
      <c r="Z41" s="27">
        <v>-12479.75152</v>
      </c>
      <c r="AA41" s="27">
        <v>-12479.75152</v>
      </c>
      <c r="AB41" s="67">
        <f t="shared" si="37"/>
        <v>0</v>
      </c>
      <c r="AC41" s="103">
        <f t="shared" si="38"/>
        <v>0</v>
      </c>
      <c r="AD41" s="27">
        <f t="shared" si="39"/>
        <v>-4352</v>
      </c>
      <c r="AE41" s="27">
        <f t="shared" si="40"/>
        <v>-16201.698059999999</v>
      </c>
      <c r="AF41" s="67">
        <f t="shared" si="41"/>
        <v>2.7228166498161763</v>
      </c>
      <c r="AG41" s="103">
        <f t="shared" si="42"/>
        <v>-11849.698059999999</v>
      </c>
    </row>
    <row r="42" spans="1:33">
      <c r="A42" s="420" t="s">
        <v>493</v>
      </c>
      <c r="B42" s="411"/>
      <c r="C42" s="476">
        <v>-2070</v>
      </c>
      <c r="D42" s="477">
        <v>-6459</v>
      </c>
      <c r="E42" s="477">
        <v>-7106.2640999999985</v>
      </c>
      <c r="F42" s="463">
        <v>-7079.9619980000007</v>
      </c>
      <c r="G42" s="463">
        <v>-7222.3714499999996</v>
      </c>
      <c r="H42" s="476">
        <v>178.67804999999998</v>
      </c>
      <c r="I42" s="463">
        <v>0</v>
      </c>
      <c r="J42" s="463">
        <v>0</v>
      </c>
      <c r="K42" s="463">
        <v>-7.1155999999999997</v>
      </c>
      <c r="L42" s="463">
        <v>-1892</v>
      </c>
      <c r="M42" s="463">
        <v>-1567.9252200000001</v>
      </c>
      <c r="N42" s="27">
        <v>-1359</v>
      </c>
      <c r="O42" s="27">
        <v>-3173.6372299999998</v>
      </c>
      <c r="P42" s="74"/>
      <c r="Q42" s="103">
        <f t="shared" si="33"/>
        <v>-1814.6372299999998</v>
      </c>
      <c r="R42" s="27">
        <v>-5096</v>
      </c>
      <c r="S42" s="27">
        <v>-5096</v>
      </c>
      <c r="T42" s="67"/>
      <c r="U42" s="103">
        <f t="shared" si="34"/>
        <v>0</v>
      </c>
      <c r="V42" s="27">
        <v>-2523</v>
      </c>
      <c r="W42" s="27">
        <v>-2523</v>
      </c>
      <c r="X42" s="67">
        <f t="shared" si="35"/>
        <v>0</v>
      </c>
      <c r="Y42" s="103">
        <f t="shared" si="36"/>
        <v>0</v>
      </c>
      <c r="Z42" s="27">
        <v>7410.0747799999999</v>
      </c>
      <c r="AA42" s="27">
        <v>7410.0747799999999</v>
      </c>
      <c r="AB42" s="67">
        <f t="shared" si="37"/>
        <v>0</v>
      </c>
      <c r="AC42" s="103">
        <f t="shared" si="38"/>
        <v>0</v>
      </c>
      <c r="AD42" s="27">
        <f t="shared" si="39"/>
        <v>-1359</v>
      </c>
      <c r="AE42" s="27">
        <f t="shared" si="40"/>
        <v>-3173.6372299999998</v>
      </c>
      <c r="AF42" s="67">
        <f t="shared" si="41"/>
        <v>1.3352738999264164</v>
      </c>
      <c r="AG42" s="103">
        <f t="shared" si="42"/>
        <v>-1814.6372299999998</v>
      </c>
    </row>
    <row r="43" spans="1:33">
      <c r="A43" s="420" t="s">
        <v>494</v>
      </c>
      <c r="B43" s="411"/>
      <c r="C43" s="475">
        <v>-10855</v>
      </c>
      <c r="D43" s="475">
        <v>-11196</v>
      </c>
      <c r="E43" s="475">
        <v>-4178</v>
      </c>
      <c r="F43" s="463">
        <v>-1908.3374199999998</v>
      </c>
      <c r="G43" s="463">
        <v>-1818.1681300000002</v>
      </c>
      <c r="H43" s="476">
        <v>-3969.3795699999991</v>
      </c>
      <c r="I43" s="463">
        <v>3187.1885900000002</v>
      </c>
      <c r="J43" s="463">
        <v>13022.907749999993</v>
      </c>
      <c r="K43" s="463">
        <v>9172.2312099999999</v>
      </c>
      <c r="L43" s="463">
        <v>7653</v>
      </c>
      <c r="M43" s="463">
        <v>-5967.9754800000001</v>
      </c>
      <c r="N43" s="27">
        <v>2017</v>
      </c>
      <c r="O43" s="27">
        <v>3811.6141699999998</v>
      </c>
      <c r="P43" s="74">
        <f>O43/N43-1</f>
        <v>0.88974425880019825</v>
      </c>
      <c r="Q43" s="103">
        <f t="shared" si="33"/>
        <v>1794.6141699999998</v>
      </c>
      <c r="R43" s="27">
        <v>-24</v>
      </c>
      <c r="S43" s="27">
        <v>-24</v>
      </c>
      <c r="T43" s="67">
        <f>S43/R43-1</f>
        <v>0</v>
      </c>
      <c r="U43" s="103">
        <f t="shared" si="34"/>
        <v>0</v>
      </c>
      <c r="V43" s="27">
        <v>-1388</v>
      </c>
      <c r="W43" s="27">
        <v>-1388</v>
      </c>
      <c r="X43" s="67">
        <f>IFERROR(W43/V43-1,0)</f>
        <v>0</v>
      </c>
      <c r="Y43" s="103">
        <f t="shared" si="36"/>
        <v>0</v>
      </c>
      <c r="Z43" s="27">
        <v>-6572.9754800000001</v>
      </c>
      <c r="AA43" s="27">
        <v>-6572.9754800000001</v>
      </c>
      <c r="AB43" s="67">
        <f t="shared" si="37"/>
        <v>0</v>
      </c>
      <c r="AC43" s="103">
        <f t="shared" si="38"/>
        <v>0</v>
      </c>
      <c r="AD43" s="27">
        <f t="shared" si="39"/>
        <v>2017</v>
      </c>
      <c r="AE43" s="27">
        <f t="shared" si="40"/>
        <v>3811.6141699999998</v>
      </c>
      <c r="AF43" s="67">
        <f>IFERROR(AE43/AD43-1,0)</f>
        <v>0.88974425880019825</v>
      </c>
      <c r="AG43" s="103">
        <f t="shared" si="42"/>
        <v>1794.6141699999998</v>
      </c>
    </row>
    <row r="44" spans="1:33">
      <c r="A44" s="405" t="s">
        <v>54</v>
      </c>
      <c r="B44" s="406"/>
      <c r="C44" s="468">
        <f>C35-SUM(C38:C43)</f>
        <v>97725</v>
      </c>
      <c r="D44" s="468">
        <f t="shared" ref="D44:L44" si="43">D35-SUM(D38:D43)</f>
        <v>70184</v>
      </c>
      <c r="E44" s="468">
        <f t="shared" si="43"/>
        <v>57951.084841425298</v>
      </c>
      <c r="F44" s="468">
        <f t="shared" si="43"/>
        <v>78256.921220400545</v>
      </c>
      <c r="G44" s="468">
        <f t="shared" si="43"/>
        <v>46396.404469999994</v>
      </c>
      <c r="H44" s="468">
        <f t="shared" si="43"/>
        <v>22959.628080100942</v>
      </c>
      <c r="I44" s="468">
        <f t="shared" si="43"/>
        <v>140.88288430401917</v>
      </c>
      <c r="J44" s="468">
        <f t="shared" si="43"/>
        <v>8375.8018714157861</v>
      </c>
      <c r="K44" s="468">
        <f t="shared" si="43"/>
        <v>-114404.52688279217</v>
      </c>
      <c r="L44" s="468">
        <f t="shared" si="43"/>
        <v>1433</v>
      </c>
      <c r="M44" s="468">
        <v>59518.578614169382</v>
      </c>
      <c r="N44" s="31">
        <f>N35-SUM(N38:N43)</f>
        <v>130.24268183387903</v>
      </c>
      <c r="O44" s="9">
        <f>O35-SUM(O38:O43)</f>
        <v>6053.7690942508489</v>
      </c>
      <c r="P44" s="70">
        <f>O44/N44-1</f>
        <v>45.48068520250731</v>
      </c>
      <c r="Q44" s="102">
        <f t="shared" si="33"/>
        <v>5923.5264124169698</v>
      </c>
      <c r="R44" s="9">
        <v>16582.757318166121</v>
      </c>
      <c r="S44" s="9">
        <v>16582.757318166121</v>
      </c>
      <c r="T44" s="70">
        <f>S44/R44-1</f>
        <v>0</v>
      </c>
      <c r="U44" s="102">
        <f t="shared" si="34"/>
        <v>0</v>
      </c>
      <c r="V44" s="9">
        <v>13193.127992625508</v>
      </c>
      <c r="W44" s="9">
        <v>13193.127992625508</v>
      </c>
      <c r="X44" s="70">
        <f>IFERROR(W44/V44-1,0)</f>
        <v>0</v>
      </c>
      <c r="Y44" s="102">
        <f>W44-V44</f>
        <v>0</v>
      </c>
      <c r="Z44" s="9">
        <v>25601.112693972544</v>
      </c>
      <c r="AA44" s="9">
        <f t="shared" ref="AA44" si="44">AA35-SUM(AA38:AA43)</f>
        <v>-2479.5652201968696</v>
      </c>
      <c r="AB44" s="70">
        <f>AA44/Z44-1</f>
        <v>-1.0968538067011693</v>
      </c>
      <c r="AC44" s="102">
        <f>AA44-Z44</f>
        <v>-28080.677914169413</v>
      </c>
      <c r="AD44" s="9">
        <f>AD35-SUM(AD38:AD43)</f>
        <v>130.24268183387903</v>
      </c>
      <c r="AE44" s="9">
        <f>AE35-SUM(AE38:AE43)</f>
        <v>6053.7690942508489</v>
      </c>
      <c r="AF44" s="70">
        <f>IFERROR(AE44/AD44-1,0)</f>
        <v>45.48068520250731</v>
      </c>
      <c r="AG44" s="102">
        <f>AE44-AD44</f>
        <v>5923.5264124169698</v>
      </c>
    </row>
    <row r="45" spans="1:33">
      <c r="A45" s="438" t="s">
        <v>495</v>
      </c>
      <c r="B45" s="441"/>
      <c r="C45" s="478">
        <v>22621</v>
      </c>
      <c r="D45" s="478">
        <v>1706.677077851524</v>
      </c>
      <c r="E45" s="478">
        <v>-799.577</v>
      </c>
      <c r="F45" s="463">
        <v>-1206.526360097015</v>
      </c>
      <c r="G45" s="463">
        <v>-63.302908076515223</v>
      </c>
      <c r="H45" s="478">
        <v>-1883.306</v>
      </c>
      <c r="I45" s="463">
        <v>-2125.4444765631001</v>
      </c>
      <c r="J45" s="463">
        <v>-963.05533319572203</v>
      </c>
      <c r="K45" s="463">
        <v>-9653.600019999998</v>
      </c>
      <c r="L45" s="463">
        <v>1612</v>
      </c>
      <c r="M45" s="463">
        <v>-2857</v>
      </c>
      <c r="N45" s="27">
        <v>-446</v>
      </c>
      <c r="O45" s="27">
        <v>-562</v>
      </c>
      <c r="P45" s="74">
        <f>O45/N45-1</f>
        <v>0.26008968609865479</v>
      </c>
      <c r="Q45" s="103">
        <f t="shared" si="33"/>
        <v>-116</v>
      </c>
      <c r="R45" s="27">
        <v>610</v>
      </c>
      <c r="S45" s="27">
        <v>610</v>
      </c>
      <c r="T45" s="67">
        <f>S45/R45-1</f>
        <v>0</v>
      </c>
      <c r="U45" s="103">
        <f t="shared" si="34"/>
        <v>0</v>
      </c>
      <c r="V45" s="27">
        <v>-1602</v>
      </c>
      <c r="W45" s="27">
        <v>-1602</v>
      </c>
      <c r="X45" s="67">
        <f>IFERROR(W45/V45-1,0)</f>
        <v>0</v>
      </c>
      <c r="Y45" s="103">
        <f t="shared" ref="Y45:Y51" si="45">W45-V45</f>
        <v>0</v>
      </c>
      <c r="Z45" s="27">
        <v>-1419</v>
      </c>
      <c r="AA45" s="27">
        <v>-1419</v>
      </c>
      <c r="AB45" s="67">
        <f t="shared" ref="AB45:AB50" si="46">AA45/Z45-1</f>
        <v>0</v>
      </c>
      <c r="AC45" s="103">
        <f t="shared" ref="AC45:AC50" si="47">AA45-Z45</f>
        <v>0</v>
      </c>
      <c r="AD45" s="27">
        <f t="shared" ref="AD45:AD51" si="48">N45</f>
        <v>-446</v>
      </c>
      <c r="AE45" s="27">
        <f t="shared" ref="AE45:AE51" si="49">O45</f>
        <v>-562</v>
      </c>
      <c r="AF45" s="67">
        <f>IFERROR(AE45/AD45-1,0)</f>
        <v>0.26008968609865479</v>
      </c>
      <c r="AG45" s="103">
        <f t="shared" ref="AG45:AG50" si="50">AE45-AD45</f>
        <v>-116</v>
      </c>
    </row>
    <row r="46" spans="1:33">
      <c r="A46" s="439" t="s">
        <v>496</v>
      </c>
      <c r="B46" s="440"/>
      <c r="C46" s="478">
        <v>7150</v>
      </c>
      <c r="D46" s="478">
        <v>-1159.8243400000001</v>
      </c>
      <c r="E46" s="478">
        <v>-11678.14939</v>
      </c>
      <c r="F46" s="463">
        <v>1037.0412756000001</v>
      </c>
      <c r="G46" s="463">
        <v>-19758.476630000001</v>
      </c>
      <c r="H46" s="478">
        <v>-1616.67</v>
      </c>
      <c r="I46" s="463">
        <v>-6900</v>
      </c>
      <c r="J46" s="463">
        <v>-19498</v>
      </c>
      <c r="K46" s="463">
        <v>-1528</v>
      </c>
      <c r="L46" s="463">
        <v>-2639</v>
      </c>
      <c r="M46" s="463">
        <v>4568</v>
      </c>
      <c r="N46" s="27"/>
      <c r="O46" s="27"/>
      <c r="P46" s="74">
        <f>IFERROR(O46/N46-1,0)</f>
        <v>0</v>
      </c>
      <c r="Q46" s="103">
        <f t="shared" si="33"/>
        <v>0</v>
      </c>
      <c r="R46" s="27">
        <v>-666</v>
      </c>
      <c r="S46" s="27">
        <v>-666</v>
      </c>
      <c r="T46" s="67">
        <f>IFERROR(S46/R46-1,0)</f>
        <v>0</v>
      </c>
      <c r="U46" s="103">
        <f t="shared" si="34"/>
        <v>0</v>
      </c>
      <c r="V46" s="27">
        <v>-750</v>
      </c>
      <c r="W46" s="27">
        <v>-750</v>
      </c>
      <c r="X46" s="67">
        <f>IFERROR(W46/V46-1,0)</f>
        <v>0</v>
      </c>
      <c r="Y46" s="103">
        <f t="shared" si="45"/>
        <v>0</v>
      </c>
      <c r="Z46" s="27">
        <v>5984</v>
      </c>
      <c r="AA46" s="27">
        <v>5984</v>
      </c>
      <c r="AB46" s="67">
        <f t="shared" si="46"/>
        <v>0</v>
      </c>
      <c r="AC46" s="103">
        <f t="shared" si="47"/>
        <v>0</v>
      </c>
      <c r="AD46" s="27">
        <f t="shared" si="48"/>
        <v>0</v>
      </c>
      <c r="AE46" s="27">
        <f t="shared" si="49"/>
        <v>0</v>
      </c>
      <c r="AF46" s="67">
        <f>IFERROR(AE46/AD46-1,0)</f>
        <v>0</v>
      </c>
      <c r="AG46" s="103">
        <f t="shared" si="50"/>
        <v>0</v>
      </c>
    </row>
    <row r="47" spans="1:33">
      <c r="A47" s="439" t="s">
        <v>497</v>
      </c>
      <c r="B47" s="440"/>
      <c r="C47" s="475">
        <v>0</v>
      </c>
      <c r="D47" s="478">
        <v>0</v>
      </c>
      <c r="E47" s="475">
        <v>-743.67</v>
      </c>
      <c r="F47" s="463">
        <v>-1509.1870000000001</v>
      </c>
      <c r="G47" s="463">
        <v>5375.1013999999996</v>
      </c>
      <c r="H47" s="478">
        <v>0</v>
      </c>
      <c r="I47" s="463"/>
      <c r="J47" s="463">
        <v>0</v>
      </c>
      <c r="K47" s="463">
        <v>0</v>
      </c>
      <c r="L47" s="463">
        <v>0</v>
      </c>
      <c r="M47" s="463">
        <v>0</v>
      </c>
      <c r="N47" s="27"/>
      <c r="O47" s="27"/>
      <c r="P47" s="74">
        <f>IFERROR(O47/N47-1,0)</f>
        <v>0</v>
      </c>
      <c r="Q47" s="103">
        <f t="shared" si="33"/>
        <v>0</v>
      </c>
      <c r="R47" s="27"/>
      <c r="S47" s="27"/>
      <c r="T47" s="67">
        <f>IFERROR(S47/R47-1,0)</f>
        <v>0</v>
      </c>
      <c r="U47" s="103">
        <f t="shared" si="34"/>
        <v>0</v>
      </c>
      <c r="V47" s="27"/>
      <c r="W47" s="27"/>
      <c r="X47" s="67">
        <f>IFERROR(W47/V47-1,0)</f>
        <v>0</v>
      </c>
      <c r="Y47" s="103">
        <f t="shared" si="45"/>
        <v>0</v>
      </c>
      <c r="Z47" s="27"/>
      <c r="AA47" s="27"/>
      <c r="AB47" s="67">
        <f>IFERROR(AA47/Z47-1,0)</f>
        <v>0</v>
      </c>
      <c r="AC47" s="103">
        <f t="shared" si="47"/>
        <v>0</v>
      </c>
      <c r="AD47" s="27">
        <f t="shared" si="48"/>
        <v>0</v>
      </c>
      <c r="AE47" s="27">
        <f t="shared" si="49"/>
        <v>0</v>
      </c>
      <c r="AF47" s="67">
        <f>IFERROR(AE47/AD47-1,0)</f>
        <v>0</v>
      </c>
      <c r="AG47" s="103">
        <f t="shared" si="50"/>
        <v>0</v>
      </c>
    </row>
    <row r="48" spans="1:33">
      <c r="A48" s="439" t="s">
        <v>498</v>
      </c>
      <c r="B48" s="440"/>
      <c r="C48" s="475">
        <v>0</v>
      </c>
      <c r="D48" s="478">
        <v>0</v>
      </c>
      <c r="E48" s="475">
        <v>-4554.58554</v>
      </c>
      <c r="F48" s="463">
        <v>-2635.1899100000001</v>
      </c>
      <c r="G48" s="463">
        <v>-771.45402000000001</v>
      </c>
      <c r="H48" s="478">
        <v>-78.071079999999995</v>
      </c>
      <c r="I48" s="463">
        <v>-131.54944</v>
      </c>
      <c r="J48" s="463">
        <v>0</v>
      </c>
      <c r="K48" s="463">
        <v>0</v>
      </c>
      <c r="L48" s="463">
        <v>0</v>
      </c>
      <c r="M48" s="463">
        <v>0</v>
      </c>
      <c r="N48" s="27"/>
      <c r="O48" s="27"/>
      <c r="P48" s="74"/>
      <c r="Q48" s="103">
        <f t="shared" si="33"/>
        <v>0</v>
      </c>
      <c r="R48" s="27"/>
      <c r="S48" s="27"/>
      <c r="T48" s="67" t="e">
        <f>S48/R48-1</f>
        <v>#DIV/0!</v>
      </c>
      <c r="U48" s="103">
        <f t="shared" si="34"/>
        <v>0</v>
      </c>
      <c r="V48" s="27"/>
      <c r="W48" s="27"/>
      <c r="X48" s="67">
        <f t="shared" ref="X48:X51" si="51">IFERROR(W48/V48-1,0)</f>
        <v>0</v>
      </c>
      <c r="Y48" s="103">
        <f t="shared" si="45"/>
        <v>0</v>
      </c>
      <c r="Z48" s="27"/>
      <c r="AA48" s="27"/>
      <c r="AB48" s="67">
        <f t="shared" ref="AB48:AB49" si="52">IFERROR(AA48/Z48-1,0)</f>
        <v>0</v>
      </c>
      <c r="AC48" s="103">
        <f t="shared" si="47"/>
        <v>0</v>
      </c>
      <c r="AD48" s="27">
        <f t="shared" si="48"/>
        <v>0</v>
      </c>
      <c r="AE48" s="27">
        <f t="shared" si="49"/>
        <v>0</v>
      </c>
      <c r="AF48" s="67">
        <f t="shared" ref="AF48:AF50" si="53">IFERROR(AE48/AD48-1,0)</f>
        <v>0</v>
      </c>
      <c r="AG48" s="103">
        <f t="shared" si="50"/>
        <v>0</v>
      </c>
    </row>
    <row r="49" spans="1:33">
      <c r="A49" s="420" t="s">
        <v>499</v>
      </c>
      <c r="B49" s="411"/>
      <c r="C49" s="475">
        <v>-877</v>
      </c>
      <c r="D49" s="478">
        <v>0</v>
      </c>
      <c r="E49" s="475">
        <v>0</v>
      </c>
      <c r="F49" s="463">
        <v>0</v>
      </c>
      <c r="G49" s="463">
        <v>0</v>
      </c>
      <c r="H49" s="478"/>
      <c r="I49" s="463">
        <v>-2037.0375099999999</v>
      </c>
      <c r="J49" s="463">
        <v>-1203.26125</v>
      </c>
      <c r="K49" s="463">
        <v>-1402.3747800000001</v>
      </c>
      <c r="L49" s="463">
        <v>0</v>
      </c>
      <c r="M49" s="463">
        <v>0</v>
      </c>
      <c r="N49" s="27"/>
      <c r="O49" s="27"/>
      <c r="P49" s="74" t="e">
        <f>O49/N49-1</f>
        <v>#DIV/0!</v>
      </c>
      <c r="Q49" s="103">
        <f t="shared" si="33"/>
        <v>0</v>
      </c>
      <c r="R49" s="27"/>
      <c r="S49" s="27"/>
      <c r="T49" s="67" t="e">
        <f>S49/R49-1</f>
        <v>#DIV/0!</v>
      </c>
      <c r="U49" s="103">
        <f t="shared" si="34"/>
        <v>0</v>
      </c>
      <c r="V49" s="27"/>
      <c r="W49" s="27"/>
      <c r="X49" s="67">
        <f t="shared" si="51"/>
        <v>0</v>
      </c>
      <c r="Y49" s="103">
        <f t="shared" si="45"/>
        <v>0</v>
      </c>
      <c r="Z49" s="27"/>
      <c r="AA49" s="27"/>
      <c r="AB49" s="67">
        <f t="shared" si="52"/>
        <v>0</v>
      </c>
      <c r="AC49" s="103">
        <f t="shared" si="47"/>
        <v>0</v>
      </c>
      <c r="AD49" s="27">
        <f t="shared" si="48"/>
        <v>0</v>
      </c>
      <c r="AE49" s="27">
        <f t="shared" si="49"/>
        <v>0</v>
      </c>
      <c r="AF49" s="67">
        <f t="shared" si="53"/>
        <v>0</v>
      </c>
      <c r="AG49" s="103">
        <f t="shared" si="50"/>
        <v>0</v>
      </c>
    </row>
    <row r="50" spans="1:33">
      <c r="A50" s="439" t="s">
        <v>500</v>
      </c>
      <c r="B50" s="440"/>
      <c r="C50" s="475">
        <v>-9892</v>
      </c>
      <c r="D50" s="478">
        <v>-2424.9584500000001</v>
      </c>
      <c r="E50" s="475">
        <v>-6241.5990000000002</v>
      </c>
      <c r="F50" s="463">
        <v>-3830.0338200000001</v>
      </c>
      <c r="G50" s="463">
        <v>-4099.9849999999997</v>
      </c>
      <c r="H50" s="478">
        <v>-2997.5649900000003</v>
      </c>
      <c r="I50" s="463">
        <v>-10679.379724250022</v>
      </c>
      <c r="J50" s="463">
        <v>-6287.0451438294149</v>
      </c>
      <c r="K50" s="463">
        <v>-6409.1697784806711</v>
      </c>
      <c r="L50" s="463">
        <v>-3545</v>
      </c>
      <c r="M50" s="463">
        <v>-5372.8296697964197</v>
      </c>
      <c r="N50" s="27">
        <v>-682</v>
      </c>
      <c r="O50" s="27">
        <v>-1979.4997400000002</v>
      </c>
      <c r="P50" s="74">
        <f>O50/N50-1</f>
        <v>1.9024922873900296</v>
      </c>
      <c r="Q50" s="103">
        <f t="shared" si="33"/>
        <v>-1297.4997400000002</v>
      </c>
      <c r="R50" s="27">
        <v>-911</v>
      </c>
      <c r="S50" s="27">
        <v>-911</v>
      </c>
      <c r="T50" s="67">
        <f>S50/R50-1</f>
        <v>0</v>
      </c>
      <c r="U50" s="103">
        <f t="shared" si="34"/>
        <v>0</v>
      </c>
      <c r="V50" s="27">
        <v>-1255</v>
      </c>
      <c r="W50" s="27">
        <v>-1255</v>
      </c>
      <c r="X50" s="67">
        <f t="shared" si="51"/>
        <v>0</v>
      </c>
      <c r="Y50" s="103">
        <f t="shared" si="45"/>
        <v>0</v>
      </c>
      <c r="Z50" s="27">
        <v>-2524.8296697964201</v>
      </c>
      <c r="AA50" s="27">
        <v>-2524.8296697964201</v>
      </c>
      <c r="AB50" s="67">
        <f t="shared" si="46"/>
        <v>0</v>
      </c>
      <c r="AC50" s="103">
        <f t="shared" si="47"/>
        <v>0</v>
      </c>
      <c r="AD50" s="27">
        <f t="shared" si="48"/>
        <v>-682</v>
      </c>
      <c r="AE50" s="27">
        <f t="shared" si="49"/>
        <v>-1979.4997400000002</v>
      </c>
      <c r="AF50" s="67">
        <f t="shared" si="53"/>
        <v>1.9024922873900296</v>
      </c>
      <c r="AG50" s="103">
        <f t="shared" si="50"/>
        <v>-1297.4997400000002</v>
      </c>
    </row>
    <row r="51" spans="1:33">
      <c r="A51" s="439" t="s">
        <v>501</v>
      </c>
      <c r="B51" s="442"/>
      <c r="C51" s="479">
        <v>0</v>
      </c>
      <c r="D51" s="479">
        <v>-8482.2513770875557</v>
      </c>
      <c r="E51" s="479">
        <v>-12648.48400233217</v>
      </c>
      <c r="F51" s="463">
        <v>-15161.074877599462</v>
      </c>
      <c r="G51" s="463">
        <v>-18342.442920000001</v>
      </c>
      <c r="H51" s="480">
        <v>-16796.437820203028</v>
      </c>
      <c r="I51" s="481"/>
      <c r="J51" s="481">
        <v>28336.202229999999</v>
      </c>
      <c r="K51" s="481">
        <v>-110584.390763918</v>
      </c>
      <c r="L51" s="481">
        <v>0</v>
      </c>
      <c r="M51" s="481">
        <v>0</v>
      </c>
      <c r="N51" s="431"/>
      <c r="O51" s="431"/>
      <c r="P51" s="432"/>
      <c r="Q51" s="433"/>
      <c r="R51" s="431"/>
      <c r="S51" s="431"/>
      <c r="T51" s="86"/>
      <c r="U51" s="433"/>
      <c r="V51" s="431"/>
      <c r="W51" s="431"/>
      <c r="X51" s="86">
        <f t="shared" si="51"/>
        <v>0</v>
      </c>
      <c r="Y51" s="433">
        <f t="shared" si="45"/>
        <v>0</v>
      </c>
      <c r="Z51" s="431"/>
      <c r="AA51" s="431"/>
      <c r="AB51" s="86"/>
      <c r="AC51" s="433"/>
      <c r="AD51" s="27">
        <f t="shared" si="48"/>
        <v>0</v>
      </c>
      <c r="AE51" s="27">
        <f t="shared" si="49"/>
        <v>0</v>
      </c>
      <c r="AF51" s="67">
        <f t="shared" ref="AF51" si="54">IFERROR(AE51/AD51-1,0)</f>
        <v>0</v>
      </c>
      <c r="AG51" s="103">
        <f t="shared" ref="AG51" si="55">AE51-AD51</f>
        <v>0</v>
      </c>
    </row>
    <row r="52" spans="1:33" ht="15" thickBot="1">
      <c r="A52" s="409" t="s">
        <v>502</v>
      </c>
      <c r="B52" s="410"/>
      <c r="C52" s="482">
        <f>C44-SUM(C45:C51)</f>
        <v>78723</v>
      </c>
      <c r="D52" s="482">
        <f>D44-SUM(D45:D51)</f>
        <v>80544.357089236029</v>
      </c>
      <c r="E52" s="482">
        <f t="shared" ref="E52:G52" si="56">E44-SUM(E45:E51)</f>
        <v>94617.149773757468</v>
      </c>
      <c r="F52" s="482">
        <f>F44-SUM(F45:F51)</f>
        <v>101561.89191249703</v>
      </c>
      <c r="G52" s="482">
        <f t="shared" si="56"/>
        <v>84056.964548076503</v>
      </c>
      <c r="H52" s="482">
        <f>H44-SUM(H45:H51)</f>
        <v>46331.677970303972</v>
      </c>
      <c r="I52" s="482">
        <f t="shared" ref="I52:L52" si="57">I44-SUM(I45:I51)</f>
        <v>22014.294035117142</v>
      </c>
      <c r="J52" s="482">
        <f t="shared" si="57"/>
        <v>7990.9613684409251</v>
      </c>
      <c r="K52" s="482">
        <f t="shared" si="57"/>
        <v>15173.008459606499</v>
      </c>
      <c r="L52" s="482">
        <f t="shared" si="57"/>
        <v>6005</v>
      </c>
      <c r="M52" s="484">
        <v>63180.4082839658</v>
      </c>
      <c r="N52" s="106">
        <f t="shared" ref="N52:O52" si="58">N44-SUM(N45:N51)</f>
        <v>1258.242681833879</v>
      </c>
      <c r="O52" s="106">
        <f t="shared" si="58"/>
        <v>8595.2688342508482</v>
      </c>
      <c r="P52" s="73">
        <f>O52/N52-1</f>
        <v>5.8311693430422418</v>
      </c>
      <c r="Q52" s="105">
        <f>O52-N52</f>
        <v>7337.0261524169691</v>
      </c>
      <c r="R52" s="106">
        <v>17549.757318166121</v>
      </c>
      <c r="S52" s="106">
        <v>17549.757318166121</v>
      </c>
      <c r="T52" s="73">
        <f>S52/R52-1</f>
        <v>0</v>
      </c>
      <c r="U52" s="105">
        <f>S52-R52</f>
        <v>0</v>
      </c>
      <c r="V52" s="106">
        <v>16800.127992625508</v>
      </c>
      <c r="W52" s="106">
        <v>16800.127992625508</v>
      </c>
      <c r="X52" s="73">
        <f>W52/V52-1</f>
        <v>0</v>
      </c>
      <c r="Y52" s="105">
        <f>W52-V52</f>
        <v>0</v>
      </c>
      <c r="Z52" s="106">
        <v>23560.942363768965</v>
      </c>
      <c r="AA52" s="106">
        <f t="shared" ref="AA52" si="59">AA44-SUM(AA45:AA51)</f>
        <v>-4519.7355504004499</v>
      </c>
      <c r="AB52" s="73">
        <f>AA52/Z52-1</f>
        <v>-1.1918316967385274</v>
      </c>
      <c r="AC52" s="105">
        <f>AA52-Z52</f>
        <v>-28080.677914169413</v>
      </c>
      <c r="AD52" s="106">
        <f>AD44-SUM(AD45:AD51)</f>
        <v>1258.242681833879</v>
      </c>
      <c r="AE52" s="106">
        <f>AE44-SUM(AE45:AE51)</f>
        <v>8595.2688342508482</v>
      </c>
      <c r="AF52" s="73">
        <f>AE52/AD52-1</f>
        <v>5.8311693430422418</v>
      </c>
      <c r="AG52" s="105">
        <f>AE52-AD52</f>
        <v>7337.0261524169691</v>
      </c>
    </row>
    <row r="53" spans="1:33" s="357" customFormat="1">
      <c r="A53" s="407" t="s">
        <v>503</v>
      </c>
      <c r="B53" s="407"/>
      <c r="C53" s="10">
        <f>C52/C8</f>
        <v>0.30043506468724956</v>
      </c>
      <c r="D53" s="10">
        <f t="shared" ref="D53:L53" si="60">D52/D8</f>
        <v>0.25756462483513887</v>
      </c>
      <c r="E53" s="10">
        <f t="shared" si="60"/>
        <v>0.21816477182557248</v>
      </c>
      <c r="F53" s="10">
        <f t="shared" si="60"/>
        <v>0.24565502006975018</v>
      </c>
      <c r="G53" s="10">
        <f t="shared" si="60"/>
        <v>0.21157424003965966</v>
      </c>
      <c r="H53" s="10">
        <f t="shared" si="60"/>
        <v>0.12838777434269893</v>
      </c>
      <c r="I53" s="10">
        <f t="shared" si="60"/>
        <v>6.4733453801847654E-2</v>
      </c>
      <c r="J53" s="10">
        <f t="shared" si="60"/>
        <v>2.6140207184488555E-2</v>
      </c>
      <c r="K53" s="10">
        <f t="shared" si="60"/>
        <v>4.7981491790271676E-2</v>
      </c>
      <c r="L53" s="10">
        <f t="shared" si="60"/>
        <v>2.4549545227983059E-2</v>
      </c>
      <c r="M53" s="10">
        <v>0.20095442461733248</v>
      </c>
      <c r="N53" s="10">
        <f t="shared" ref="N53:O53" si="61">N52/N8</f>
        <v>2.897558147537373E-2</v>
      </c>
      <c r="O53" s="10">
        <f t="shared" si="61"/>
        <v>0.13802561036485875</v>
      </c>
      <c r="P53" s="10"/>
      <c r="Q53" s="63">
        <f>(O53-N53)*100</f>
        <v>10.905002888948502</v>
      </c>
      <c r="R53" s="10">
        <v>0.22933137721461086</v>
      </c>
      <c r="S53" s="10">
        <v>0.22933137721461086</v>
      </c>
      <c r="T53" s="10"/>
      <c r="U53" s="63">
        <f>(S53-R53)*100</f>
        <v>0</v>
      </c>
      <c r="V53" s="10">
        <v>0.2085880819310329</v>
      </c>
      <c r="W53" s="10">
        <v>0.2085880819310329</v>
      </c>
      <c r="X53" s="10"/>
      <c r="Y53" s="63">
        <f>(W53-V53)*100</f>
        <v>0</v>
      </c>
      <c r="Z53" s="10">
        <v>0.14975112910350502</v>
      </c>
      <c r="AA53" s="10">
        <f>AA52/AA8</f>
        <v>2.8775718008201348E-2</v>
      </c>
      <c r="AB53" s="10"/>
      <c r="AC53" s="63">
        <f>(AA53-Z53)*100</f>
        <v>-12.097541109530367</v>
      </c>
      <c r="AD53" s="10">
        <f>AD52/AD8</f>
        <v>2.897558147537373E-2</v>
      </c>
      <c r="AE53" s="10">
        <f>AE52/AE8</f>
        <v>0.13802561036485875</v>
      </c>
      <c r="AF53" s="10"/>
      <c r="AG53" s="63">
        <f>(AE53-AD53)*100</f>
        <v>10.905002888948502</v>
      </c>
    </row>
    <row r="54" spans="1:33">
      <c r="S54" s="434"/>
    </row>
    <row r="55" spans="1:33">
      <c r="S55" s="434"/>
      <c r="Z55" s="357"/>
      <c r="AA55"/>
      <c r="AB55"/>
    </row>
    <row r="56" spans="1:33">
      <c r="S56" s="434"/>
      <c r="Z56" s="357"/>
      <c r="AA56"/>
      <c r="AB56"/>
      <c r="AC56"/>
      <c r="AD56"/>
      <c r="AE56"/>
      <c r="AF56"/>
      <c r="AG56"/>
    </row>
    <row r="57" spans="1:33">
      <c r="Z57" s="357"/>
      <c r="AA57"/>
      <c r="AB57"/>
      <c r="AC57"/>
      <c r="AD57"/>
      <c r="AE57"/>
      <c r="AF57"/>
      <c r="AG57"/>
    </row>
    <row r="58" spans="1:33">
      <c r="Z58" s="357"/>
      <c r="AA58"/>
      <c r="AB58"/>
    </row>
    <row r="59" spans="1:33">
      <c r="Z59" s="357"/>
      <c r="AA59"/>
      <c r="AB59"/>
    </row>
  </sheetData>
  <pageMargins left="0.511811024" right="0.511811024" top="0.78740157499999996" bottom="0.78740157499999996" header="0.31496062000000002" footer="0.31496062000000002"/>
  <pageSetup paperSize="9" scale="62" orientation="landscape" r:id="rId1"/>
  <ignoredErrors>
    <ignoredError sqref="T49" evalError="1"/>
    <ignoredError sqref="AD4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4.4"/>
  <cols>
    <col min="1" max="1" width="58.5546875" customWidth="1"/>
    <col min="2" max="2" width="1.5546875" customWidth="1"/>
    <col min="3" max="3" width="10.5546875" bestFit="1" customWidth="1"/>
    <col min="4" max="4" width="1.44140625" customWidth="1"/>
    <col min="5" max="5" width="10.88671875" customWidth="1"/>
    <col min="6" max="6" width="1.5546875" customWidth="1"/>
    <col min="7" max="7" width="10.5546875" bestFit="1" customWidth="1"/>
    <col min="8" max="8" width="1.33203125" customWidth="1"/>
    <col min="9" max="9" width="9.6640625" bestFit="1" customWidth="1"/>
    <col min="10" max="10" width="9.109375" hidden="1" customWidth="1"/>
    <col min="11" max="11" width="9.5546875" hidden="1" customWidth="1"/>
    <col min="12" max="12" width="11.109375" hidden="1" customWidth="1"/>
    <col min="13" max="13" width="13.33203125" hidden="1" customWidth="1"/>
    <col min="14" max="14" width="15.5546875" hidden="1" customWidth="1"/>
    <col min="15" max="15" width="9.5546875" hidden="1" customWidth="1"/>
    <col min="16" max="17" width="9.33203125" hidden="1" customWidth="1"/>
    <col min="18" max="18" width="9.664062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" thickBot="1">
      <c r="A3" s="306"/>
      <c r="B3" s="307"/>
      <c r="C3" s="498" t="s">
        <v>264</v>
      </c>
      <c r="D3" s="498"/>
      <c r="E3" s="498"/>
      <c r="F3" s="307"/>
      <c r="G3" s="499" t="s">
        <v>265</v>
      </c>
      <c r="H3" s="499"/>
      <c r="I3" s="499"/>
      <c r="L3" t="s">
        <v>319</v>
      </c>
      <c r="N3" s="308">
        <v>-6461</v>
      </c>
      <c r="O3" s="309">
        <v>-11194</v>
      </c>
      <c r="P3" s="308">
        <v>-326</v>
      </c>
    </row>
    <row r="4" spans="1:17" ht="15" thickBot="1">
      <c r="A4" s="306"/>
      <c r="B4" s="307"/>
      <c r="C4" s="307"/>
      <c r="D4" s="310"/>
      <c r="E4" s="311"/>
      <c r="F4" s="307"/>
      <c r="G4" s="306"/>
      <c r="H4" s="310"/>
      <c r="I4" s="312"/>
      <c r="L4" t="s">
        <v>320</v>
      </c>
      <c r="N4" s="308">
        <v>-6461</v>
      </c>
      <c r="O4" s="309">
        <v>-11194</v>
      </c>
      <c r="P4" s="308">
        <v>-326</v>
      </c>
    </row>
    <row r="5" spans="1:17" ht="15" thickBot="1">
      <c r="A5" s="306"/>
      <c r="B5" s="307"/>
      <c r="C5" s="313">
        <v>2014</v>
      </c>
      <c r="D5" s="307"/>
      <c r="E5" s="313">
        <v>2013</v>
      </c>
      <c r="F5" s="307"/>
      <c r="G5" s="313">
        <v>2014</v>
      </c>
      <c r="H5" s="307"/>
      <c r="I5" s="313">
        <v>2013</v>
      </c>
      <c r="L5" t="s">
        <v>321</v>
      </c>
      <c r="M5" t="s">
        <v>322</v>
      </c>
      <c r="N5" s="95">
        <v>5913</v>
      </c>
      <c r="O5" s="95"/>
    </row>
    <row r="6" spans="1:17">
      <c r="A6" s="306"/>
      <c r="B6" s="307"/>
      <c r="C6" s="307"/>
      <c r="D6" s="307"/>
      <c r="E6" s="307"/>
      <c r="F6" s="307"/>
      <c r="G6" s="306"/>
      <c r="H6" s="307"/>
      <c r="I6" s="306"/>
      <c r="M6" s="314" t="s">
        <v>323</v>
      </c>
      <c r="N6" s="315">
        <f>368+79</f>
        <v>447</v>
      </c>
      <c r="O6" s="95" t="s">
        <v>324</v>
      </c>
    </row>
    <row r="7" spans="1:17">
      <c r="A7" s="316" t="s">
        <v>8</v>
      </c>
      <c r="B7" s="307"/>
      <c r="C7" s="307"/>
      <c r="D7" s="307"/>
      <c r="E7" s="307"/>
      <c r="F7" s="307"/>
      <c r="G7" s="306"/>
      <c r="H7" s="307"/>
      <c r="I7" s="306"/>
      <c r="M7" t="s">
        <v>325</v>
      </c>
      <c r="N7" s="95">
        <v>210</v>
      </c>
      <c r="O7" s="95"/>
    </row>
    <row r="8" spans="1:17">
      <c r="A8" s="317" t="s">
        <v>9</v>
      </c>
      <c r="B8" s="307"/>
      <c r="C8" s="318">
        <v>-5403</v>
      </c>
      <c r="D8" s="318"/>
      <c r="E8" s="319">
        <v>-7721</v>
      </c>
      <c r="F8" s="318"/>
      <c r="G8" s="318">
        <v>-3984</v>
      </c>
      <c r="H8" s="318"/>
      <c r="I8" s="319">
        <v>-4678</v>
      </c>
      <c r="M8" t="s">
        <v>326</v>
      </c>
      <c r="N8" s="95"/>
      <c r="O8" s="95"/>
    </row>
    <row r="9" spans="1:17">
      <c r="A9" s="306"/>
      <c r="B9" s="307"/>
      <c r="C9" s="318"/>
      <c r="D9" s="318"/>
      <c r="E9" s="318"/>
      <c r="F9" s="318"/>
      <c r="G9" s="318"/>
      <c r="H9" s="318"/>
      <c r="I9" s="318"/>
      <c r="M9" t="s">
        <v>77</v>
      </c>
      <c r="N9" s="95">
        <f>299-211</f>
        <v>88</v>
      </c>
      <c r="O9" s="95"/>
      <c r="P9" s="320">
        <f>P16+N5+N7+N9</f>
        <v>-39</v>
      </c>
    </row>
    <row r="10" spans="1:17">
      <c r="A10" s="316" t="s">
        <v>10</v>
      </c>
      <c r="B10" s="307"/>
      <c r="C10" s="318"/>
      <c r="D10" s="318"/>
      <c r="E10" s="318"/>
      <c r="F10" s="318"/>
      <c r="G10" s="318"/>
      <c r="H10" s="318"/>
      <c r="I10" s="318"/>
      <c r="N10" s="95">
        <f>SUM(N5:N9)</f>
        <v>6658</v>
      </c>
      <c r="O10" s="95"/>
      <c r="P10" s="320">
        <f>N4+N5+N7</f>
        <v>-338</v>
      </c>
      <c r="Q10" t="s">
        <v>327</v>
      </c>
    </row>
    <row r="11" spans="1:17">
      <c r="A11" s="317" t="s">
        <v>11</v>
      </c>
      <c r="B11" s="307"/>
      <c r="C11" s="318"/>
      <c r="D11" s="318"/>
      <c r="E11" s="318"/>
      <c r="F11" s="318"/>
      <c r="G11" s="318">
        <v>3006</v>
      </c>
      <c r="H11" s="318"/>
      <c r="I11" s="321">
        <v>1670</v>
      </c>
      <c r="J11" s="304" t="s">
        <v>328</v>
      </c>
      <c r="M11" t="s">
        <v>329</v>
      </c>
      <c r="N11" t="s">
        <v>330</v>
      </c>
      <c r="O11">
        <v>5838</v>
      </c>
    </row>
    <row r="12" spans="1:17">
      <c r="A12" s="317" t="s">
        <v>331</v>
      </c>
      <c r="B12" s="307"/>
      <c r="C12" s="318"/>
      <c r="D12" s="318"/>
      <c r="E12" s="318"/>
      <c r="F12" s="318"/>
      <c r="G12" s="318">
        <v>940</v>
      </c>
      <c r="H12" s="318"/>
      <c r="I12" s="322">
        <v>732</v>
      </c>
      <c r="M12" s="314" t="s">
        <v>332</v>
      </c>
      <c r="N12" s="314"/>
    </row>
    <row r="13" spans="1:17">
      <c r="A13" s="317" t="s">
        <v>12</v>
      </c>
      <c r="B13" s="307"/>
      <c r="C13" s="318"/>
      <c r="D13" s="318"/>
      <c r="E13" s="318"/>
      <c r="F13" s="318"/>
      <c r="G13" s="318">
        <v>-874</v>
      </c>
      <c r="H13" s="318"/>
      <c r="I13" s="322">
        <v>602</v>
      </c>
      <c r="M13" s="314" t="s">
        <v>333</v>
      </c>
      <c r="N13" s="314">
        <v>180</v>
      </c>
    </row>
    <row r="14" spans="1:17">
      <c r="A14" s="317" t="s">
        <v>45</v>
      </c>
      <c r="B14" s="307"/>
      <c r="C14" s="318"/>
      <c r="D14" s="318"/>
      <c r="E14" s="318"/>
      <c r="F14" s="318"/>
      <c r="G14" s="318">
        <v>971</v>
      </c>
      <c r="H14" s="318"/>
      <c r="I14" s="321">
        <v>1350</v>
      </c>
      <c r="M14" s="314" t="s">
        <v>334</v>
      </c>
      <c r="N14" s="314">
        <v>28</v>
      </c>
    </row>
    <row r="15" spans="1:17">
      <c r="A15" s="306" t="s">
        <v>13</v>
      </c>
      <c r="B15" s="307"/>
      <c r="C15" s="318"/>
      <c r="D15" s="318"/>
      <c r="E15" s="318"/>
      <c r="F15" s="318"/>
      <c r="G15" s="318">
        <v>-175</v>
      </c>
      <c r="H15" s="318"/>
      <c r="I15" s="322">
        <v>54</v>
      </c>
      <c r="M15" s="314" t="s">
        <v>335</v>
      </c>
      <c r="N15" s="314">
        <v>3</v>
      </c>
    </row>
    <row r="16" spans="1:17">
      <c r="A16" s="323" t="s">
        <v>336</v>
      </c>
      <c r="B16" s="307"/>
      <c r="C16" s="318"/>
      <c r="D16" s="318"/>
      <c r="E16" s="318"/>
      <c r="F16" s="318"/>
      <c r="G16" s="318"/>
      <c r="H16" s="318"/>
      <c r="I16" s="322"/>
      <c r="M16" s="314"/>
      <c r="N16" s="314">
        <f>SUM(N13:N15)</f>
        <v>211</v>
      </c>
      <c r="P16" s="320">
        <f>N4+N16</f>
        <v>-6250</v>
      </c>
    </row>
    <row r="17" spans="1:16">
      <c r="A17" s="317" t="s">
        <v>337</v>
      </c>
      <c r="B17" s="307"/>
      <c r="C17" s="318">
        <v>5189</v>
      </c>
      <c r="D17" s="318"/>
      <c r="E17" s="319">
        <v>7607</v>
      </c>
      <c r="F17" s="318"/>
      <c r="G17" s="318"/>
      <c r="H17" s="318"/>
      <c r="I17" s="322"/>
    </row>
    <row r="18" spans="1:16">
      <c r="A18" s="317" t="s">
        <v>15</v>
      </c>
      <c r="B18" s="307"/>
      <c r="C18" s="318"/>
      <c r="D18" s="318"/>
      <c r="E18" s="319"/>
      <c r="F18" s="318"/>
      <c r="G18" s="318">
        <v>5699</v>
      </c>
      <c r="H18" s="318"/>
      <c r="I18" s="321">
        <v>1138</v>
      </c>
      <c r="M18" t="s">
        <v>338</v>
      </c>
      <c r="N18">
        <v>-712</v>
      </c>
    </row>
    <row r="19" spans="1:16">
      <c r="A19" s="317" t="s">
        <v>339</v>
      </c>
      <c r="B19" s="307"/>
      <c r="C19" s="318"/>
      <c r="D19" s="318"/>
      <c r="E19" s="319"/>
      <c r="F19" s="318"/>
      <c r="G19" s="318">
        <v>1897</v>
      </c>
      <c r="H19" s="318"/>
      <c r="I19" s="286"/>
    </row>
    <row r="20" spans="1:16">
      <c r="A20" s="317" t="s">
        <v>16</v>
      </c>
      <c r="B20" s="307"/>
      <c r="C20" s="318"/>
      <c r="D20" s="318"/>
      <c r="E20" s="318"/>
      <c r="F20" s="318"/>
      <c r="G20" s="318">
        <v>1170</v>
      </c>
      <c r="H20" s="318"/>
      <c r="I20" s="324">
        <v>1353</v>
      </c>
      <c r="M20" t="s">
        <v>340</v>
      </c>
      <c r="N20">
        <v>3857</v>
      </c>
    </row>
    <row r="21" spans="1:16">
      <c r="A21" s="317" t="s">
        <v>17</v>
      </c>
      <c r="B21" s="307"/>
      <c r="C21" s="318"/>
      <c r="D21" s="318"/>
      <c r="E21" s="318">
        <v>1</v>
      </c>
      <c r="F21" s="318"/>
      <c r="G21" s="318">
        <v>5</v>
      </c>
      <c r="H21" s="318"/>
      <c r="I21" s="325">
        <v>71</v>
      </c>
      <c r="J21" s="304" t="s">
        <v>341</v>
      </c>
      <c r="M21" t="s">
        <v>342</v>
      </c>
      <c r="N21">
        <f>130810+22726</f>
        <v>153536</v>
      </c>
    </row>
    <row r="22" spans="1:16">
      <c r="A22" s="306"/>
      <c r="B22" s="307"/>
      <c r="C22" s="318">
        <f>SUM(C8:C21)</f>
        <v>-214</v>
      </c>
      <c r="D22" s="318"/>
      <c r="E22" s="318">
        <f>SUM(E8:E21)</f>
        <v>-113</v>
      </c>
      <c r="F22" s="318"/>
      <c r="G22" s="318">
        <f>SUM(G8:G21)</f>
        <v>8655</v>
      </c>
      <c r="H22" s="318"/>
      <c r="I22" s="318">
        <f>SUM(I8:I21)</f>
        <v>2292</v>
      </c>
      <c r="M22" t="s">
        <v>343</v>
      </c>
      <c r="N22">
        <f>14259+1043</f>
        <v>15302</v>
      </c>
    </row>
    <row r="23" spans="1:16">
      <c r="A23" s="306"/>
      <c r="B23" s="307"/>
      <c r="C23" s="318"/>
      <c r="D23" s="318"/>
      <c r="E23" s="318"/>
      <c r="F23" s="318"/>
      <c r="G23" s="318"/>
      <c r="H23" s="318"/>
      <c r="I23" s="318"/>
      <c r="M23" t="s">
        <v>344</v>
      </c>
      <c r="N23">
        <v>-5426</v>
      </c>
    </row>
    <row r="24" spans="1:16">
      <c r="A24" s="306"/>
      <c r="B24" s="307"/>
      <c r="C24" s="318"/>
      <c r="D24" s="318"/>
      <c r="E24" s="318"/>
      <c r="F24" s="318"/>
      <c r="G24" s="318"/>
      <c r="H24" s="318"/>
      <c r="I24" s="318"/>
      <c r="K24">
        <v>8171</v>
      </c>
      <c r="L24" t="s">
        <v>345</v>
      </c>
      <c r="M24" t="s">
        <v>346</v>
      </c>
      <c r="N24">
        <v>-755</v>
      </c>
    </row>
    <row r="25" spans="1:16">
      <c r="A25" s="316" t="s">
        <v>18</v>
      </c>
      <c r="B25" s="307"/>
      <c r="C25" s="318"/>
      <c r="D25" s="318"/>
      <c r="E25" s="318"/>
      <c r="F25" s="318"/>
      <c r="G25" s="318"/>
      <c r="H25" s="318"/>
      <c r="I25" s="318"/>
      <c r="K25" t="s">
        <v>347</v>
      </c>
      <c r="M25" t="s">
        <v>348</v>
      </c>
      <c r="N25">
        <v>-2464</v>
      </c>
    </row>
    <row r="26" spans="1:16">
      <c r="A26" s="317" t="s">
        <v>349</v>
      </c>
      <c r="B26" s="307"/>
      <c r="C26" s="318">
        <v>0</v>
      </c>
      <c r="D26" s="318"/>
      <c r="E26" s="318"/>
      <c r="F26" s="318"/>
      <c r="G26" s="318">
        <v>42846</v>
      </c>
      <c r="H26" s="318"/>
      <c r="I26" s="326">
        <v>15554</v>
      </c>
      <c r="J26" s="62"/>
      <c r="K26" s="95">
        <v>-27574</v>
      </c>
      <c r="L26" s="320">
        <v>15554</v>
      </c>
      <c r="M26" t="s">
        <v>77</v>
      </c>
      <c r="O26" t="s">
        <v>350</v>
      </c>
      <c r="P26" t="s">
        <v>351</v>
      </c>
    </row>
    <row r="27" spans="1:16">
      <c r="A27" s="317" t="s">
        <v>19</v>
      </c>
      <c r="B27" s="307"/>
      <c r="C27" s="318">
        <v>0</v>
      </c>
      <c r="D27" s="318"/>
      <c r="E27" s="318"/>
      <c r="F27" s="318"/>
      <c r="G27" s="318">
        <v>-21961</v>
      </c>
      <c r="H27" s="318"/>
      <c r="I27" s="326">
        <v>-34112</v>
      </c>
      <c r="J27" s="62"/>
      <c r="K27" s="95">
        <v>-32816</v>
      </c>
      <c r="L27" s="320">
        <v>-34112</v>
      </c>
      <c r="M27" t="s">
        <v>352</v>
      </c>
      <c r="O27">
        <v>83</v>
      </c>
    </row>
    <row r="28" spans="1:16">
      <c r="A28" s="317" t="s">
        <v>20</v>
      </c>
      <c r="B28" s="307"/>
      <c r="C28" s="318">
        <v>-21</v>
      </c>
      <c r="D28" s="318"/>
      <c r="E28" s="327">
        <v>-50</v>
      </c>
      <c r="F28" s="318"/>
      <c r="G28" s="318">
        <v>-755</v>
      </c>
      <c r="H28" s="318"/>
      <c r="I28" s="327">
        <v>-876</v>
      </c>
      <c r="J28" s="62"/>
      <c r="K28" s="328">
        <v>-1294</v>
      </c>
      <c r="L28" s="320">
        <v>-876</v>
      </c>
      <c r="M28" t="s">
        <v>353</v>
      </c>
      <c r="O28">
        <f>630</f>
        <v>630</v>
      </c>
    </row>
    <row r="29" spans="1:16">
      <c r="A29" s="317" t="s">
        <v>53</v>
      </c>
      <c r="B29" s="307"/>
      <c r="C29" s="318">
        <v>248</v>
      </c>
      <c r="D29" s="318"/>
      <c r="E29" s="326">
        <v>-2019</v>
      </c>
      <c r="F29" s="318"/>
      <c r="G29" s="318">
        <v>-1753</v>
      </c>
      <c r="H29" s="318"/>
      <c r="I29" s="326">
        <v>-5569</v>
      </c>
      <c r="J29" s="62"/>
      <c r="K29" s="95">
        <v>-3440</v>
      </c>
      <c r="L29" s="320">
        <v>-5569</v>
      </c>
      <c r="M29" t="s">
        <v>97</v>
      </c>
      <c r="O29">
        <v>8</v>
      </c>
    </row>
    <row r="30" spans="1:16">
      <c r="A30" s="317" t="s">
        <v>21</v>
      </c>
      <c r="B30" s="307"/>
      <c r="C30" s="318">
        <v>35</v>
      </c>
      <c r="D30" s="318"/>
      <c r="E30" s="327">
        <v>-75</v>
      </c>
      <c r="F30" s="318"/>
      <c r="G30" s="318">
        <v>5542</v>
      </c>
      <c r="H30" s="318"/>
      <c r="I30" s="326">
        <v>1512</v>
      </c>
      <c r="J30" s="62"/>
      <c r="K30" s="95">
        <f>1639+451</f>
        <v>2090</v>
      </c>
      <c r="L30" s="320">
        <v>1512</v>
      </c>
      <c r="M30" t="s">
        <v>354</v>
      </c>
      <c r="O30">
        <v>31</v>
      </c>
    </row>
    <row r="31" spans="1:16">
      <c r="A31" s="317" t="s">
        <v>355</v>
      </c>
      <c r="B31" s="307"/>
      <c r="C31" s="318">
        <v>0</v>
      </c>
      <c r="D31" s="318"/>
      <c r="E31" s="327">
        <v>3</v>
      </c>
      <c r="F31" s="318"/>
      <c r="G31" s="318">
        <v>-1893</v>
      </c>
      <c r="H31" s="318"/>
      <c r="I31" s="326">
        <v>2318</v>
      </c>
      <c r="J31" s="62"/>
      <c r="K31" s="95">
        <v>1863</v>
      </c>
      <c r="L31" s="320">
        <v>2318</v>
      </c>
      <c r="M31" t="s">
        <v>130</v>
      </c>
      <c r="O31">
        <v>315</v>
      </c>
    </row>
    <row r="32" spans="1:16">
      <c r="A32" s="317" t="s">
        <v>22</v>
      </c>
      <c r="B32" s="307"/>
      <c r="C32" s="329">
        <v>0</v>
      </c>
      <c r="D32" s="330"/>
      <c r="E32" s="331">
        <v>3</v>
      </c>
      <c r="F32" s="330"/>
      <c r="G32" s="329">
        <v>-3024</v>
      </c>
      <c r="H32" s="330"/>
      <c r="I32" s="327">
        <v>-14</v>
      </c>
      <c r="J32" s="62"/>
      <c r="K32" s="328">
        <v>3318</v>
      </c>
      <c r="L32" s="320">
        <v>-14</v>
      </c>
      <c r="M32" t="s">
        <v>356</v>
      </c>
      <c r="O32">
        <f>-86-1982</f>
        <v>-2068</v>
      </c>
    </row>
    <row r="33" spans="1:16">
      <c r="A33" s="306"/>
      <c r="B33" s="307"/>
      <c r="C33" s="318">
        <f>SUM(C22:C32)</f>
        <v>48</v>
      </c>
      <c r="D33" s="307"/>
      <c r="E33" s="318">
        <f>SUM(E22:E32)</f>
        <v>-2251</v>
      </c>
      <c r="F33" s="307"/>
      <c r="G33" s="318">
        <f>SUM(G22:G32)</f>
        <v>27657</v>
      </c>
      <c r="H33" s="307"/>
      <c r="I33" s="318">
        <f>SUM(I22:I32)</f>
        <v>-18895</v>
      </c>
      <c r="M33" t="s">
        <v>357</v>
      </c>
      <c r="O33">
        <v>-192</v>
      </c>
    </row>
    <row r="34" spans="1:16" ht="15" thickBot="1">
      <c r="A34" s="306"/>
      <c r="B34" s="307"/>
      <c r="C34" s="332"/>
      <c r="D34" s="307"/>
      <c r="E34" s="332"/>
      <c r="F34" s="307"/>
      <c r="G34" s="332"/>
      <c r="H34" s="307"/>
      <c r="I34" s="332"/>
      <c r="M34" t="s">
        <v>358</v>
      </c>
      <c r="O34">
        <v>-428</v>
      </c>
    </row>
    <row r="35" spans="1:16">
      <c r="A35" s="306" t="s">
        <v>359</v>
      </c>
      <c r="B35" s="307"/>
      <c r="C35" s="318"/>
      <c r="D35" s="307"/>
      <c r="E35" s="318"/>
      <c r="F35" s="307"/>
      <c r="G35" s="318">
        <f>-615+615</f>
        <v>0</v>
      </c>
      <c r="H35" s="307"/>
      <c r="I35" s="318"/>
      <c r="M35" t="s">
        <v>130</v>
      </c>
      <c r="O35">
        <f>-211+211-315</f>
        <v>-315</v>
      </c>
    </row>
    <row r="36" spans="1:16">
      <c r="A36" s="317" t="s">
        <v>23</v>
      </c>
      <c r="B36" s="307"/>
      <c r="C36" s="333"/>
      <c r="D36" s="334"/>
      <c r="E36" s="333"/>
      <c r="F36" s="333"/>
      <c r="G36" s="333">
        <v>-218</v>
      </c>
      <c r="H36" s="333"/>
      <c r="I36" s="333"/>
      <c r="L36" s="304"/>
      <c r="M36" t="s">
        <v>360</v>
      </c>
      <c r="O36">
        <v>-51</v>
      </c>
    </row>
    <row r="37" spans="1:16" ht="15" thickBot="1">
      <c r="A37" s="317" t="s">
        <v>24</v>
      </c>
      <c r="B37" s="307"/>
      <c r="C37" s="332"/>
      <c r="D37" s="307"/>
      <c r="E37" s="332"/>
      <c r="F37" s="332"/>
      <c r="G37" s="335"/>
      <c r="H37" s="332"/>
      <c r="I37" s="332">
        <v>-921</v>
      </c>
      <c r="J37" t="s">
        <v>361</v>
      </c>
      <c r="L37" s="328"/>
    </row>
    <row r="38" spans="1:16">
      <c r="A38" s="306"/>
      <c r="B38" s="307"/>
      <c r="C38" s="318"/>
      <c r="D38" s="307"/>
      <c r="E38" s="318"/>
      <c r="F38" s="307"/>
      <c r="G38" s="336"/>
      <c r="H38" s="307"/>
      <c r="I38" s="318"/>
    </row>
    <row r="39" spans="1:16" ht="15" thickBot="1">
      <c r="A39" s="316" t="s">
        <v>362</v>
      </c>
      <c r="B39" s="307"/>
      <c r="C39" s="332">
        <f>SUM(C33:C37)</f>
        <v>48</v>
      </c>
      <c r="D39" s="307"/>
      <c r="E39" s="332">
        <f>SUM(E33:E37)</f>
        <v>-2251</v>
      </c>
      <c r="F39" s="307"/>
      <c r="G39" s="332">
        <f>SUM(G33:G37)</f>
        <v>27439</v>
      </c>
      <c r="H39" s="307"/>
      <c r="I39" s="332">
        <f>SUM(I33:I37)</f>
        <v>-19816</v>
      </c>
    </row>
    <row r="40" spans="1:16">
      <c r="A40" s="306"/>
      <c r="B40" s="307"/>
      <c r="C40" s="318"/>
      <c r="D40" s="307"/>
      <c r="E40" s="318"/>
      <c r="F40" s="307"/>
      <c r="G40" s="318"/>
      <c r="H40" s="307"/>
      <c r="I40" s="318"/>
    </row>
    <row r="41" spans="1:16">
      <c r="A41" s="316" t="s">
        <v>25</v>
      </c>
      <c r="B41" s="307"/>
      <c r="C41" s="318"/>
      <c r="D41" s="307"/>
      <c r="E41" s="318"/>
      <c r="F41" s="307"/>
      <c r="G41" s="318"/>
      <c r="H41" s="307"/>
      <c r="I41" s="318"/>
      <c r="M41" s="314"/>
    </row>
    <row r="42" spans="1:16">
      <c r="A42" s="317" t="s">
        <v>363</v>
      </c>
      <c r="B42" s="307"/>
      <c r="C42" s="318"/>
      <c r="D42" s="318"/>
      <c r="E42" s="337"/>
      <c r="F42" s="318"/>
      <c r="G42" s="318"/>
      <c r="H42" s="318"/>
      <c r="I42" s="286"/>
      <c r="K42" t="s">
        <v>364</v>
      </c>
      <c r="M42" s="315"/>
      <c r="N42" s="95" t="s">
        <v>73</v>
      </c>
      <c r="O42" s="60" t="s">
        <v>75</v>
      </c>
    </row>
    <row r="43" spans="1:16">
      <c r="A43" s="317" t="s">
        <v>365</v>
      </c>
      <c r="B43" s="307"/>
      <c r="C43" s="318"/>
      <c r="D43" s="318"/>
      <c r="E43" s="337"/>
      <c r="F43" s="318"/>
      <c r="G43" s="318"/>
      <c r="H43" s="318"/>
      <c r="I43" s="321">
        <v>-146084</v>
      </c>
      <c r="K43" s="320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317" t="s">
        <v>367</v>
      </c>
      <c r="B44" s="307"/>
      <c r="C44" s="318"/>
      <c r="D44" s="318"/>
      <c r="E44" s="337"/>
      <c r="F44" s="318"/>
      <c r="G44" s="318"/>
      <c r="H44" s="318"/>
      <c r="I44" s="322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317" t="s">
        <v>369</v>
      </c>
      <c r="B45" s="307"/>
      <c r="C45" s="318"/>
      <c r="D45" s="318"/>
      <c r="E45" s="337"/>
      <c r="F45" s="318"/>
      <c r="G45" s="318"/>
      <c r="H45" s="318"/>
      <c r="I45" s="318"/>
    </row>
    <row r="46" spans="1:16">
      <c r="A46" s="317" t="s">
        <v>370</v>
      </c>
      <c r="B46" s="307"/>
      <c r="C46" s="318"/>
      <c r="D46" s="318"/>
      <c r="E46" s="318"/>
      <c r="F46" s="318"/>
      <c r="G46" s="318"/>
      <c r="H46" s="318"/>
      <c r="I46" s="318"/>
      <c r="M46" t="s">
        <v>371</v>
      </c>
    </row>
    <row r="47" spans="1:16">
      <c r="A47" s="317" t="s">
        <v>372</v>
      </c>
      <c r="B47" s="307"/>
      <c r="C47" s="318"/>
      <c r="D47" s="318"/>
      <c r="E47" s="318"/>
      <c r="F47" s="318"/>
      <c r="G47" s="318"/>
      <c r="H47" s="318"/>
      <c r="I47" s="318"/>
      <c r="M47" t="s">
        <v>373</v>
      </c>
      <c r="N47">
        <v>-76147</v>
      </c>
    </row>
    <row r="48" spans="1:16">
      <c r="A48" s="317" t="s">
        <v>374</v>
      </c>
      <c r="B48" s="307"/>
      <c r="C48" s="318"/>
      <c r="D48" s="318"/>
      <c r="E48" s="318"/>
      <c r="F48" s="318"/>
      <c r="G48" s="318">
        <v>867</v>
      </c>
      <c r="H48" s="318"/>
      <c r="I48" s="321">
        <v>-25040</v>
      </c>
      <c r="M48" t="s">
        <v>375</v>
      </c>
      <c r="N48">
        <v>-2747</v>
      </c>
    </row>
    <row r="49" spans="1:14">
      <c r="A49" s="317" t="s">
        <v>26</v>
      </c>
      <c r="B49" s="307"/>
      <c r="C49" s="318"/>
      <c r="D49" s="318"/>
      <c r="E49" s="318"/>
      <c r="F49" s="318"/>
      <c r="G49" s="318">
        <v>-782</v>
      </c>
      <c r="H49" s="318"/>
      <c r="I49" s="321">
        <v>-3163</v>
      </c>
      <c r="M49" t="s">
        <v>376</v>
      </c>
      <c r="N49">
        <v>9889</v>
      </c>
    </row>
    <row r="50" spans="1:14">
      <c r="A50" s="317" t="s">
        <v>377</v>
      </c>
      <c r="B50" s="307"/>
      <c r="C50" s="318"/>
      <c r="D50" s="318"/>
      <c r="E50" s="318"/>
      <c r="F50" s="318"/>
      <c r="G50" s="318">
        <v>395</v>
      </c>
      <c r="H50" s="318"/>
      <c r="I50" s="322">
        <v>163</v>
      </c>
      <c r="M50" t="s">
        <v>378</v>
      </c>
      <c r="N50">
        <v>-2618</v>
      </c>
    </row>
    <row r="51" spans="1:14">
      <c r="A51" s="317" t="s">
        <v>379</v>
      </c>
      <c r="B51" s="307"/>
      <c r="C51" s="318"/>
      <c r="D51" s="318"/>
      <c r="E51" s="318">
        <v>-15</v>
      </c>
      <c r="F51" s="318"/>
      <c r="G51" s="318">
        <v>-455</v>
      </c>
      <c r="H51" s="318"/>
      <c r="I51" s="338">
        <v>-1493</v>
      </c>
      <c r="M51" t="s">
        <v>380</v>
      </c>
      <c r="N51">
        <v>11023</v>
      </c>
    </row>
    <row r="52" spans="1:14" ht="15" thickBot="1">
      <c r="A52" s="317" t="s">
        <v>381</v>
      </c>
      <c r="B52" s="307"/>
      <c r="C52" s="309"/>
      <c r="D52" s="307"/>
      <c r="E52" s="339"/>
      <c r="F52" s="307"/>
      <c r="G52" s="340"/>
      <c r="H52" s="307"/>
      <c r="I52" s="340"/>
    </row>
    <row r="53" spans="1:14">
      <c r="A53" s="306"/>
      <c r="B53" s="307"/>
      <c r="C53" s="318"/>
      <c r="D53" s="307"/>
      <c r="E53" s="318"/>
      <c r="F53" s="307"/>
      <c r="G53" s="318"/>
      <c r="H53" s="307"/>
      <c r="I53" s="318"/>
      <c r="M53" t="s">
        <v>382</v>
      </c>
      <c r="N53">
        <f>N47+N49+N50+N51</f>
        <v>-57853</v>
      </c>
    </row>
    <row r="54" spans="1:14" ht="15" thickBot="1">
      <c r="A54" s="316" t="s">
        <v>383</v>
      </c>
      <c r="B54" s="307"/>
      <c r="C54" s="332">
        <f>SUM(C42:C52)</f>
        <v>0</v>
      </c>
      <c r="D54" s="307"/>
      <c r="E54" s="332">
        <f>SUM(E42:E52)</f>
        <v>-15</v>
      </c>
      <c r="F54" s="307"/>
      <c r="G54" s="332">
        <f>SUM(G42:G52)</f>
        <v>25</v>
      </c>
      <c r="H54" s="307"/>
      <c r="I54" s="332">
        <f>SUM(I42:I52)</f>
        <v>-174675</v>
      </c>
    </row>
    <row r="55" spans="1:14">
      <c r="A55" s="306"/>
      <c r="B55" s="307"/>
      <c r="C55" s="318"/>
      <c r="D55" s="307"/>
      <c r="E55" s="318"/>
      <c r="F55" s="307"/>
      <c r="G55" s="318"/>
      <c r="H55" s="307"/>
      <c r="I55" s="318"/>
    </row>
    <row r="56" spans="1:14" s="341" customFormat="1">
      <c r="A56" s="316" t="s">
        <v>27</v>
      </c>
      <c r="B56" s="307"/>
      <c r="C56" s="318"/>
      <c r="D56" s="307"/>
      <c r="E56" s="318"/>
      <c r="F56" s="307"/>
      <c r="G56" s="318"/>
      <c r="H56" s="307"/>
      <c r="I56" s="318"/>
      <c r="M56" s="341" t="s">
        <v>384</v>
      </c>
    </row>
    <row r="57" spans="1:14">
      <c r="A57" s="317" t="s">
        <v>385</v>
      </c>
      <c r="B57" s="307"/>
      <c r="C57" s="318">
        <v>1514</v>
      </c>
      <c r="D57" s="307"/>
      <c r="E57" s="318"/>
      <c r="F57" s="307"/>
      <c r="G57" s="318">
        <v>1514</v>
      </c>
      <c r="H57" s="307"/>
      <c r="I57" s="318"/>
      <c r="M57" s="95">
        <v>33984</v>
      </c>
    </row>
    <row r="58" spans="1:14">
      <c r="A58" s="317" t="s">
        <v>386</v>
      </c>
      <c r="B58" s="307"/>
      <c r="C58" s="318"/>
      <c r="D58" s="318"/>
      <c r="E58" s="318"/>
      <c r="F58" s="318"/>
      <c r="G58" s="318">
        <v>0</v>
      </c>
      <c r="H58" s="318"/>
      <c r="I58" s="342">
        <v>214379</v>
      </c>
    </row>
    <row r="59" spans="1:14">
      <c r="A59" s="317" t="s">
        <v>387</v>
      </c>
      <c r="B59" s="307"/>
      <c r="C59" s="318"/>
      <c r="D59" s="318"/>
      <c r="E59" s="318"/>
      <c r="F59" s="318"/>
      <c r="G59" s="318">
        <v>-23399</v>
      </c>
      <c r="H59" s="318"/>
      <c r="I59" s="342"/>
    </row>
    <row r="60" spans="1:14">
      <c r="A60" s="317" t="s">
        <v>388</v>
      </c>
      <c r="B60" s="307"/>
      <c r="C60" s="318"/>
      <c r="D60" s="318"/>
      <c r="E60" s="318"/>
      <c r="F60" s="318"/>
      <c r="G60" s="318"/>
      <c r="H60" s="318"/>
      <c r="I60" s="324"/>
      <c r="J60" s="304" t="s">
        <v>389</v>
      </c>
    </row>
    <row r="61" spans="1:14">
      <c r="A61" s="317" t="s">
        <v>28</v>
      </c>
      <c r="B61" s="307"/>
      <c r="C61" s="308"/>
      <c r="D61" s="318"/>
      <c r="E61" s="318"/>
      <c r="F61" s="318"/>
      <c r="G61" s="318"/>
      <c r="H61" s="318"/>
      <c r="I61" s="343"/>
    </row>
    <row r="62" spans="1:14" ht="15" thickBot="1">
      <c r="A62" s="306"/>
      <c r="B62" s="307"/>
      <c r="C62" s="332"/>
      <c r="D62" s="307"/>
      <c r="E62" s="332"/>
      <c r="F62" s="307"/>
      <c r="G62" s="332"/>
      <c r="H62" s="307"/>
      <c r="I62" s="344"/>
    </row>
    <row r="63" spans="1:14">
      <c r="A63" s="316" t="s">
        <v>390</v>
      </c>
      <c r="B63" s="307"/>
      <c r="C63" s="318">
        <f>SUM(C57:C62)</f>
        <v>1514</v>
      </c>
      <c r="D63" s="307"/>
      <c r="E63" s="318">
        <f>SUM(E57:E62)</f>
        <v>0</v>
      </c>
      <c r="F63" s="307"/>
      <c r="G63" s="318">
        <f>SUM(G57:G62)</f>
        <v>-21885</v>
      </c>
      <c r="H63" s="307"/>
      <c r="I63" s="318">
        <f>SUM(I57:I62)</f>
        <v>214379</v>
      </c>
    </row>
    <row r="64" spans="1:14" ht="15" thickBot="1">
      <c r="A64" s="306"/>
      <c r="B64" s="307"/>
      <c r="C64" s="332"/>
      <c r="D64" s="307"/>
      <c r="E64" s="332"/>
      <c r="F64" s="307"/>
      <c r="G64" s="332"/>
      <c r="H64" s="307"/>
      <c r="I64" s="332"/>
    </row>
    <row r="65" spans="1:18">
      <c r="A65" s="316" t="s">
        <v>29</v>
      </c>
      <c r="B65" s="307"/>
      <c r="C65" s="318">
        <f>C39+C54+C63</f>
        <v>1562</v>
      </c>
      <c r="D65" s="307"/>
      <c r="E65" s="318">
        <f>E39+E54+E63</f>
        <v>-2266</v>
      </c>
      <c r="F65" s="307"/>
      <c r="G65" s="318">
        <f>G39+G54+G63</f>
        <v>5579</v>
      </c>
      <c r="H65" s="307"/>
      <c r="I65" s="318">
        <f>I39+I54+I63</f>
        <v>19888</v>
      </c>
    </row>
    <row r="66" spans="1:18">
      <c r="A66" s="306"/>
      <c r="B66" s="307"/>
      <c r="C66" s="318"/>
      <c r="D66" s="307"/>
      <c r="E66" s="318"/>
      <c r="F66" s="307"/>
      <c r="G66" s="318"/>
      <c r="H66" s="307"/>
      <c r="I66" s="318"/>
    </row>
    <row r="67" spans="1:18" ht="15" thickBot="1">
      <c r="A67" s="316" t="s">
        <v>391</v>
      </c>
      <c r="B67" s="307"/>
      <c r="C67" s="332">
        <v>61</v>
      </c>
      <c r="D67" s="332"/>
      <c r="E67" s="332">
        <v>6347</v>
      </c>
      <c r="F67" s="332"/>
      <c r="G67" s="332">
        <v>46343</v>
      </c>
      <c r="H67" s="332"/>
      <c r="I67" s="332">
        <v>14664</v>
      </c>
    </row>
    <row r="68" spans="1:18">
      <c r="A68" s="306"/>
      <c r="B68" s="307"/>
      <c r="C68" s="318"/>
      <c r="D68" s="307"/>
      <c r="E68" s="318"/>
      <c r="F68" s="307"/>
      <c r="G68" s="318"/>
      <c r="H68" s="307"/>
      <c r="I68" s="318"/>
    </row>
    <row r="69" spans="1:18" ht="15" thickBot="1">
      <c r="A69" s="316" t="s">
        <v>392</v>
      </c>
      <c r="B69" s="307"/>
      <c r="C69" s="345">
        <f>SUM(C65:C67)</f>
        <v>1623</v>
      </c>
      <c r="D69" s="307"/>
      <c r="E69" s="345">
        <f>SUM(E65:E67)</f>
        <v>4081</v>
      </c>
      <c r="F69" s="307"/>
      <c r="G69" s="345">
        <f>SUM(G65:G67)</f>
        <v>51922</v>
      </c>
      <c r="H69" s="307"/>
      <c r="I69" s="345">
        <f>SUM(I65:I67)</f>
        <v>34552</v>
      </c>
    </row>
    <row r="70" spans="1:18" ht="15" thickTop="1">
      <c r="C70" s="95">
        <v>0</v>
      </c>
      <c r="G70" s="95">
        <v>0</v>
      </c>
    </row>
    <row r="71" spans="1:18">
      <c r="C71" s="320"/>
      <c r="G71" s="320">
        <f>G69-G70</f>
        <v>51922</v>
      </c>
    </row>
    <row r="72" spans="1:18">
      <c r="G72" s="60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95">
        <v>3163</v>
      </c>
      <c r="O78" s="95">
        <v>2717</v>
      </c>
      <c r="P78" s="95">
        <v>43</v>
      </c>
      <c r="Q78" s="95"/>
      <c r="R78" s="95">
        <f>SUM(N78:Q78)</f>
        <v>5923</v>
      </c>
    </row>
    <row r="79" spans="1:18">
      <c r="M79" t="s">
        <v>399</v>
      </c>
      <c r="N79" s="95">
        <v>1493</v>
      </c>
      <c r="O79" s="95">
        <v>232</v>
      </c>
      <c r="P79" s="95">
        <v>63</v>
      </c>
      <c r="Q79" s="95">
        <v>119</v>
      </c>
      <c r="R79" s="95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8"/>
  <sheetViews>
    <sheetView showGridLines="0" zoomScale="110" zoomScaleNormal="11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A2" sqref="A2"/>
    </sheetView>
  </sheetViews>
  <sheetFormatPr defaultColWidth="9.109375" defaultRowHeight="12" outlineLevelCol="1"/>
  <cols>
    <col min="1" max="3" width="2.6640625" style="443" customWidth="1"/>
    <col min="4" max="4" width="53.6640625" style="444" bestFit="1" customWidth="1"/>
    <col min="5" max="6" width="11.88671875" style="447" customWidth="1" outlineLevel="1"/>
    <col min="7" max="7" width="10.44140625" style="446" customWidth="1" outlineLevel="1"/>
    <col min="8" max="8" width="13.33203125" style="446" customWidth="1" outlineLevel="1"/>
    <col min="9" max="9" width="9.109375" style="447"/>
    <col min="10" max="10" width="11.5546875" style="447" bestFit="1" customWidth="1"/>
    <col min="11" max="16384" width="9.109375" style="447"/>
  </cols>
  <sheetData>
    <row r="1" spans="1:12" ht="90" customHeight="1" thickBot="1">
      <c r="E1" s="445"/>
      <c r="F1" s="445"/>
    </row>
    <row r="2" spans="1:12" ht="12.6" thickBot="1">
      <c r="A2" s="418" t="s">
        <v>407</v>
      </c>
      <c r="B2" s="419"/>
      <c r="C2" s="419"/>
      <c r="D2" s="412"/>
      <c r="E2" s="2">
        <v>44286</v>
      </c>
      <c r="F2" s="2">
        <v>44651</v>
      </c>
      <c r="G2" s="2" t="s">
        <v>0</v>
      </c>
      <c r="H2" s="2" t="s">
        <v>1</v>
      </c>
    </row>
    <row r="3" spans="1:12" ht="15.75" customHeight="1">
      <c r="A3" s="420" t="s">
        <v>30</v>
      </c>
      <c r="B3" s="413"/>
      <c r="C3" s="39"/>
      <c r="D3" s="39"/>
      <c r="E3" s="61"/>
      <c r="F3" s="57"/>
      <c r="G3" s="78"/>
      <c r="H3" s="79"/>
    </row>
    <row r="4" spans="1:12" ht="15.75" customHeight="1">
      <c r="A4" s="421"/>
      <c r="B4" s="422" t="s">
        <v>31</v>
      </c>
      <c r="C4" s="422"/>
      <c r="D4" s="422"/>
      <c r="E4" s="58"/>
      <c r="F4" s="58"/>
      <c r="G4" s="91"/>
      <c r="H4" s="93"/>
    </row>
    <row r="5" spans="1:12" ht="15.75" customHeight="1">
      <c r="A5" s="421"/>
      <c r="B5" s="422"/>
      <c r="C5" s="422"/>
      <c r="D5" s="422" t="s">
        <v>408</v>
      </c>
      <c r="E5" s="20">
        <v>94460</v>
      </c>
      <c r="F5" s="20">
        <v>80079</v>
      </c>
      <c r="G5" s="67">
        <f>F5/E5-1</f>
        <v>-0.15224433622697442</v>
      </c>
      <c r="H5" s="111">
        <f>F5-E5</f>
        <v>-14381</v>
      </c>
      <c r="J5" s="448"/>
      <c r="K5" s="449"/>
      <c r="L5" s="449"/>
    </row>
    <row r="6" spans="1:12">
      <c r="A6" s="421"/>
      <c r="B6" s="422"/>
      <c r="C6" s="422"/>
      <c r="D6" s="422" t="s">
        <v>409</v>
      </c>
      <c r="E6" s="20">
        <v>11480</v>
      </c>
      <c r="F6" s="20">
        <v>7972</v>
      </c>
      <c r="G6" s="67">
        <f t="shared" ref="G6" si="0">F6/E6-1</f>
        <v>-0.30557491289198602</v>
      </c>
      <c r="H6" s="111">
        <f t="shared" ref="H6:H9" si="1">F6-E6</f>
        <v>-3508</v>
      </c>
      <c r="J6" s="448"/>
      <c r="K6" s="450"/>
    </row>
    <row r="7" spans="1:12" ht="15.75" customHeight="1">
      <c r="A7" s="421"/>
      <c r="B7" s="422"/>
      <c r="C7" s="422"/>
      <c r="D7" s="422" t="s">
        <v>410</v>
      </c>
      <c r="E7" s="16">
        <v>0</v>
      </c>
      <c r="F7" s="64">
        <v>0</v>
      </c>
      <c r="G7" s="67">
        <f>IFERROR(F7/E7-1,0)</f>
        <v>0</v>
      </c>
      <c r="H7" s="111">
        <f t="shared" si="1"/>
        <v>0</v>
      </c>
      <c r="J7" s="448"/>
      <c r="K7" s="450"/>
    </row>
    <row r="8" spans="1:12" ht="15.75" customHeight="1">
      <c r="A8" s="421"/>
      <c r="B8" s="422"/>
      <c r="C8" s="422"/>
      <c r="D8" s="422" t="s">
        <v>411</v>
      </c>
      <c r="E8" s="16">
        <v>97766</v>
      </c>
      <c r="F8" s="20">
        <v>122988</v>
      </c>
      <c r="G8" s="67">
        <f t="shared" ref="G8:G9" si="2">IFERROR(F8/E8-1,0)</f>
        <v>0.2579833479941902</v>
      </c>
      <c r="H8" s="111">
        <f t="shared" si="1"/>
        <v>25222</v>
      </c>
      <c r="J8" s="448"/>
      <c r="K8" s="450"/>
    </row>
    <row r="9" spans="1:12">
      <c r="A9" s="421"/>
      <c r="B9" s="422"/>
      <c r="C9" s="422"/>
      <c r="D9" s="422" t="s">
        <v>412</v>
      </c>
      <c r="E9" s="20">
        <v>91147</v>
      </c>
      <c r="F9" s="20">
        <v>126134</v>
      </c>
      <c r="G9" s="67">
        <f t="shared" si="2"/>
        <v>0.38385245811710744</v>
      </c>
      <c r="H9" s="111">
        <f t="shared" si="1"/>
        <v>34987</v>
      </c>
      <c r="J9" s="448"/>
      <c r="K9" s="450"/>
    </row>
    <row r="10" spans="1:12">
      <c r="A10" s="421"/>
      <c r="B10" s="422"/>
      <c r="C10" s="422"/>
      <c r="D10" s="422" t="s">
        <v>413</v>
      </c>
      <c r="E10" s="20">
        <v>11028</v>
      </c>
      <c r="F10" s="20">
        <v>20164</v>
      </c>
      <c r="G10" s="67">
        <f>IFERROR(F10/E10-1,0)</f>
        <v>0.82843670656510704</v>
      </c>
      <c r="H10" s="111">
        <f>F10-E10</f>
        <v>9136</v>
      </c>
      <c r="J10" s="448"/>
      <c r="K10" s="450"/>
    </row>
    <row r="11" spans="1:12">
      <c r="A11" s="421"/>
      <c r="B11" s="422"/>
      <c r="C11" s="422"/>
      <c r="D11" s="422" t="s">
        <v>33</v>
      </c>
      <c r="E11" s="20">
        <v>31444</v>
      </c>
      <c r="F11" s="20">
        <v>33272</v>
      </c>
      <c r="G11" s="67">
        <f>IFERROR(F11/E11-1,0)</f>
        <v>5.8135097315863193E-2</v>
      </c>
      <c r="H11" s="111">
        <f>F11-E11</f>
        <v>1828</v>
      </c>
      <c r="J11" s="448"/>
      <c r="K11" s="450"/>
    </row>
    <row r="12" spans="1:12">
      <c r="A12" s="421"/>
      <c r="B12" s="422"/>
      <c r="C12" s="422"/>
      <c r="D12" s="422" t="s">
        <v>414</v>
      </c>
      <c r="E12" s="20">
        <v>66</v>
      </c>
      <c r="F12" s="20">
        <v>0</v>
      </c>
      <c r="G12" s="67">
        <f>IFERROR(F12/E12-1,0)</f>
        <v>-1</v>
      </c>
      <c r="H12" s="111">
        <f>F12-E12</f>
        <v>-66</v>
      </c>
      <c r="J12" s="448"/>
      <c r="K12" s="450"/>
    </row>
    <row r="13" spans="1:12">
      <c r="A13" s="421"/>
      <c r="B13" s="422"/>
      <c r="C13" s="422"/>
      <c r="D13" s="422" t="s">
        <v>34</v>
      </c>
      <c r="E13" s="20">
        <v>13148</v>
      </c>
      <c r="F13" s="20">
        <v>10987</v>
      </c>
      <c r="G13" s="67">
        <f>IFERROR(F13/E13-1,0)</f>
        <v>-0.16435959841801029</v>
      </c>
      <c r="H13" s="111">
        <f>F13-E13</f>
        <v>-2161</v>
      </c>
      <c r="J13" s="448"/>
      <c r="K13" s="450"/>
    </row>
    <row r="14" spans="1:12">
      <c r="A14" s="421"/>
      <c r="B14" s="422"/>
      <c r="C14" s="422"/>
      <c r="D14" s="422" t="s">
        <v>415</v>
      </c>
      <c r="E14" s="20">
        <v>2725</v>
      </c>
      <c r="F14" s="20">
        <v>1452</v>
      </c>
      <c r="G14" s="67">
        <f>IFERROR(F14/E14-1,0)</f>
        <v>-0.46715596330275233</v>
      </c>
      <c r="H14" s="111">
        <f>F14-E14</f>
        <v>-1273</v>
      </c>
      <c r="J14" s="448"/>
      <c r="K14" s="450"/>
    </row>
    <row r="15" spans="1:12">
      <c r="A15" s="421"/>
      <c r="B15" s="422" t="s">
        <v>35</v>
      </c>
      <c r="C15" s="422"/>
      <c r="D15" s="422"/>
      <c r="E15" s="20"/>
      <c r="F15" s="20"/>
      <c r="G15" s="67"/>
      <c r="H15" s="111"/>
      <c r="J15" s="448"/>
      <c r="K15" s="450"/>
    </row>
    <row r="16" spans="1:12">
      <c r="A16" s="421"/>
      <c r="B16" s="422"/>
      <c r="C16" s="422" t="s">
        <v>36</v>
      </c>
      <c r="D16" s="39"/>
      <c r="E16" s="20"/>
      <c r="F16" s="20"/>
      <c r="G16" s="86"/>
      <c r="H16" s="111"/>
      <c r="J16" s="448"/>
      <c r="K16" s="450"/>
    </row>
    <row r="17" spans="1:12">
      <c r="A17" s="421"/>
      <c r="B17" s="422"/>
      <c r="C17" s="422"/>
      <c r="D17" s="422" t="s">
        <v>416</v>
      </c>
      <c r="E17" s="20"/>
      <c r="F17" s="20">
        <v>0</v>
      </c>
      <c r="G17" s="67">
        <f t="shared" ref="G17:G22" si="3">IFERROR(F17/E17-1,0)</f>
        <v>0</v>
      </c>
      <c r="H17" s="111">
        <f>F17-E17</f>
        <v>0</v>
      </c>
      <c r="J17" s="448"/>
      <c r="K17" s="450"/>
    </row>
    <row r="18" spans="1:12">
      <c r="A18" s="421"/>
      <c r="B18" s="422"/>
      <c r="C18" s="422"/>
      <c r="D18" s="422" t="s">
        <v>417</v>
      </c>
      <c r="E18" s="20">
        <v>3326</v>
      </c>
      <c r="F18" s="20">
        <v>2375</v>
      </c>
      <c r="G18" s="67">
        <f t="shared" si="3"/>
        <v>-0.28592904389657248</v>
      </c>
      <c r="H18" s="111">
        <f t="shared" ref="H18:H22" si="4">F18-E18</f>
        <v>-951</v>
      </c>
      <c r="J18" s="448"/>
      <c r="K18" s="450"/>
    </row>
    <row r="19" spans="1:12">
      <c r="A19" s="421"/>
      <c r="B19" s="422"/>
      <c r="C19" s="422"/>
      <c r="D19" s="422" t="s">
        <v>410</v>
      </c>
      <c r="E19" s="20">
        <v>3731</v>
      </c>
      <c r="F19" s="20">
        <v>0</v>
      </c>
      <c r="G19" s="67">
        <f t="shared" si="3"/>
        <v>-1</v>
      </c>
      <c r="H19" s="111">
        <f t="shared" si="4"/>
        <v>-3731</v>
      </c>
      <c r="J19" s="448"/>
      <c r="K19" s="450"/>
    </row>
    <row r="20" spans="1:12">
      <c r="A20" s="421"/>
      <c r="B20" s="422"/>
      <c r="C20" s="422"/>
      <c r="D20" s="422" t="s">
        <v>33</v>
      </c>
      <c r="E20" s="20">
        <v>24063</v>
      </c>
      <c r="F20" s="20">
        <v>3159</v>
      </c>
      <c r="G20" s="67">
        <f t="shared" si="3"/>
        <v>-0.86871961102106976</v>
      </c>
      <c r="H20" s="111">
        <f t="shared" si="4"/>
        <v>-20904</v>
      </c>
      <c r="J20" s="448"/>
      <c r="K20" s="450"/>
    </row>
    <row r="21" spans="1:12">
      <c r="A21" s="421"/>
      <c r="B21" s="422"/>
      <c r="C21" s="39"/>
      <c r="D21" s="39" t="s">
        <v>37</v>
      </c>
      <c r="E21" s="20">
        <v>1560</v>
      </c>
      <c r="F21" s="20">
        <v>2861</v>
      </c>
      <c r="G21" s="67">
        <f t="shared" si="3"/>
        <v>0.8339743589743589</v>
      </c>
      <c r="H21" s="111">
        <f t="shared" si="4"/>
        <v>1301</v>
      </c>
      <c r="J21" s="448"/>
      <c r="K21" s="450"/>
    </row>
    <row r="22" spans="1:12">
      <c r="A22" s="421"/>
      <c r="B22" s="422"/>
      <c r="C22" s="422"/>
      <c r="D22" s="422" t="s">
        <v>414</v>
      </c>
      <c r="E22" s="20">
        <v>0</v>
      </c>
      <c r="F22" s="20">
        <v>0</v>
      </c>
      <c r="G22" s="67">
        <f t="shared" si="3"/>
        <v>0</v>
      </c>
      <c r="H22" s="111">
        <f t="shared" si="4"/>
        <v>0</v>
      </c>
      <c r="J22" s="448"/>
      <c r="K22" s="450"/>
    </row>
    <row r="23" spans="1:12">
      <c r="A23" s="421"/>
      <c r="B23" s="422"/>
      <c r="C23" s="422" t="s">
        <v>418</v>
      </c>
      <c r="D23" s="413"/>
      <c r="E23" s="20"/>
      <c r="F23" s="20">
        <v>0</v>
      </c>
      <c r="G23" s="86"/>
      <c r="H23" s="111"/>
      <c r="J23" s="448"/>
      <c r="K23" s="450"/>
    </row>
    <row r="24" spans="1:12">
      <c r="A24" s="421"/>
      <c r="B24" s="422"/>
      <c r="C24" s="422"/>
      <c r="D24" s="422" t="s">
        <v>419</v>
      </c>
      <c r="E24" s="20">
        <v>190631</v>
      </c>
      <c r="F24" s="20">
        <v>189495</v>
      </c>
      <c r="G24" s="67">
        <f>F24/E24-1</f>
        <v>-5.9591566953958175E-3</v>
      </c>
      <c r="H24" s="111">
        <f t="shared" ref="H24:H25" si="5">F24-E24</f>
        <v>-1136</v>
      </c>
      <c r="J24" s="448"/>
      <c r="K24" s="450"/>
    </row>
    <row r="25" spans="1:12">
      <c r="A25" s="421"/>
      <c r="B25" s="422"/>
      <c r="C25" s="422"/>
      <c r="D25" s="422" t="s">
        <v>420</v>
      </c>
      <c r="E25" s="20">
        <v>27091</v>
      </c>
      <c r="F25" s="20">
        <v>24690</v>
      </c>
      <c r="G25" s="67">
        <f>F25/E25-1</f>
        <v>-8.8627219371747112E-2</v>
      </c>
      <c r="H25" s="111">
        <f t="shared" si="5"/>
        <v>-2401</v>
      </c>
      <c r="J25" s="448"/>
      <c r="K25" s="450"/>
    </row>
    <row r="26" spans="1:12">
      <c r="A26" s="414" t="s">
        <v>38</v>
      </c>
      <c r="B26" s="415"/>
      <c r="C26" s="415"/>
      <c r="D26" s="416"/>
      <c r="E26" s="40">
        <v>603666</v>
      </c>
      <c r="F26" s="40">
        <f>SUM(F5:F25)</f>
        <v>625628</v>
      </c>
      <c r="G26" s="92">
        <f>F26/E26-1</f>
        <v>3.6381045147482194E-2</v>
      </c>
      <c r="H26" s="94">
        <f>F26-E26</f>
        <v>21962</v>
      </c>
      <c r="J26" s="448"/>
      <c r="K26" s="450"/>
    </row>
    <row r="27" spans="1:12">
      <c r="A27" s="421" t="s">
        <v>39</v>
      </c>
      <c r="B27" s="422"/>
      <c r="C27" s="422"/>
      <c r="D27" s="422"/>
      <c r="E27" s="59"/>
      <c r="F27" s="59"/>
      <c r="G27" s="67"/>
      <c r="H27" s="68"/>
      <c r="J27" s="448"/>
      <c r="K27" s="450"/>
    </row>
    <row r="28" spans="1:12">
      <c r="A28" s="421"/>
      <c r="B28" s="422" t="s">
        <v>31</v>
      </c>
      <c r="C28" s="422"/>
      <c r="D28" s="422"/>
      <c r="E28" s="59"/>
      <c r="F28" s="59"/>
      <c r="G28" s="67"/>
      <c r="H28" s="68"/>
      <c r="J28" s="448"/>
      <c r="K28" s="450"/>
    </row>
    <row r="29" spans="1:12">
      <c r="A29" s="421"/>
      <c r="B29" s="422"/>
      <c r="C29" s="422"/>
      <c r="D29" s="422" t="s">
        <v>421</v>
      </c>
      <c r="E29" s="16"/>
      <c r="F29" s="16"/>
      <c r="G29" s="67"/>
      <c r="H29" s="68"/>
      <c r="J29" s="448"/>
      <c r="K29" s="451"/>
    </row>
    <row r="30" spans="1:12">
      <c r="A30" s="421"/>
      <c r="B30" s="422"/>
      <c r="C30" s="422"/>
      <c r="D30" s="422" t="s">
        <v>422</v>
      </c>
      <c r="E30" s="16">
        <v>6865</v>
      </c>
      <c r="F30" s="20">
        <v>15112</v>
      </c>
      <c r="G30" s="67">
        <f t="shared" ref="G30:G41" si="6">IFERROR(F30/E30-1,0)</f>
        <v>1.2013109978150038</v>
      </c>
      <c r="H30" s="111">
        <f>F30-E30</f>
        <v>8247</v>
      </c>
      <c r="J30" s="448"/>
      <c r="K30" s="450"/>
      <c r="L30" s="450"/>
    </row>
    <row r="31" spans="1:12">
      <c r="A31" s="421"/>
      <c r="B31" s="422"/>
      <c r="C31" s="422"/>
      <c r="D31" s="422" t="s">
        <v>40</v>
      </c>
      <c r="E31" s="16">
        <v>26549</v>
      </c>
      <c r="F31" s="20">
        <v>46697</v>
      </c>
      <c r="G31" s="67">
        <f t="shared" si="6"/>
        <v>0.75889864025010367</v>
      </c>
      <c r="H31" s="111">
        <f t="shared" ref="H31:H41" si="7">F31-E31</f>
        <v>20148</v>
      </c>
      <c r="J31" s="448"/>
      <c r="K31" s="450"/>
    </row>
    <row r="32" spans="1:12">
      <c r="A32" s="421"/>
      <c r="B32" s="422"/>
      <c r="C32" s="422"/>
      <c r="D32" s="422" t="s">
        <v>41</v>
      </c>
      <c r="E32" s="16">
        <v>5920</v>
      </c>
      <c r="F32" s="20">
        <v>11368</v>
      </c>
      <c r="G32" s="67">
        <f t="shared" si="6"/>
        <v>0.92027027027027031</v>
      </c>
      <c r="H32" s="111">
        <f t="shared" si="7"/>
        <v>5448</v>
      </c>
      <c r="J32" s="448"/>
      <c r="K32" s="450"/>
    </row>
    <row r="33" spans="1:13">
      <c r="A33" s="421"/>
      <c r="B33" s="422"/>
      <c r="C33" s="422"/>
      <c r="D33" s="422" t="s">
        <v>423</v>
      </c>
      <c r="E33" s="16">
        <v>298</v>
      </c>
      <c r="F33" s="20">
        <v>1712</v>
      </c>
      <c r="G33" s="67">
        <f t="shared" si="6"/>
        <v>4.7449664429530198</v>
      </c>
      <c r="H33" s="111">
        <f t="shared" si="7"/>
        <v>1414</v>
      </c>
      <c r="J33" s="448"/>
      <c r="K33" s="450"/>
    </row>
    <row r="34" spans="1:13">
      <c r="A34" s="421"/>
      <c r="B34" s="422"/>
      <c r="C34" s="422"/>
      <c r="D34" s="422" t="s">
        <v>424</v>
      </c>
      <c r="E34" s="16">
        <v>1103</v>
      </c>
      <c r="F34" s="20">
        <v>1103</v>
      </c>
      <c r="G34" s="67">
        <f t="shared" si="6"/>
        <v>0</v>
      </c>
      <c r="H34" s="111">
        <f t="shared" si="7"/>
        <v>0</v>
      </c>
      <c r="J34" s="448"/>
      <c r="K34" s="450"/>
    </row>
    <row r="35" spans="1:13">
      <c r="A35" s="421"/>
      <c r="B35" s="422"/>
      <c r="C35" s="422"/>
      <c r="D35" s="422" t="s">
        <v>42</v>
      </c>
      <c r="E35" s="20">
        <v>6186</v>
      </c>
      <c r="F35" s="20">
        <v>7150</v>
      </c>
      <c r="G35" s="67">
        <f t="shared" si="6"/>
        <v>0.15583575816359518</v>
      </c>
      <c r="H35" s="111">
        <f t="shared" si="7"/>
        <v>964</v>
      </c>
      <c r="J35" s="448"/>
      <c r="K35" s="450"/>
    </row>
    <row r="36" spans="1:13">
      <c r="A36" s="421"/>
      <c r="B36" s="422"/>
      <c r="C36" s="422"/>
      <c r="D36" s="422" t="s">
        <v>425</v>
      </c>
      <c r="E36" s="20">
        <v>1371</v>
      </c>
      <c r="F36" s="20">
        <v>1371</v>
      </c>
      <c r="G36" s="67">
        <f t="shared" si="6"/>
        <v>0</v>
      </c>
      <c r="H36" s="111">
        <f t="shared" si="7"/>
        <v>0</v>
      </c>
      <c r="J36" s="448"/>
      <c r="K36" s="450"/>
    </row>
    <row r="37" spans="1:13">
      <c r="A37" s="421"/>
      <c r="B37" s="422"/>
      <c r="C37" s="422"/>
      <c r="D37" s="422" t="s">
        <v>414</v>
      </c>
      <c r="E37" s="20">
        <v>420</v>
      </c>
      <c r="F37" s="20">
        <v>8183</v>
      </c>
      <c r="G37" s="67">
        <f t="shared" si="6"/>
        <v>18.483333333333334</v>
      </c>
      <c r="H37" s="111">
        <f t="shared" si="7"/>
        <v>7763</v>
      </c>
      <c r="J37" s="448"/>
      <c r="K37" s="450"/>
    </row>
    <row r="38" spans="1:13">
      <c r="A38" s="421"/>
      <c r="B38" s="422"/>
      <c r="C38" s="422"/>
      <c r="D38" s="422" t="s">
        <v>403</v>
      </c>
      <c r="E38" s="20">
        <v>2027</v>
      </c>
      <c r="F38" s="20">
        <v>2279</v>
      </c>
      <c r="G38" s="67">
        <f t="shared" si="6"/>
        <v>0.12432165762210157</v>
      </c>
      <c r="H38" s="111">
        <f t="shared" si="7"/>
        <v>252</v>
      </c>
      <c r="J38" s="448"/>
      <c r="K38" s="450"/>
    </row>
    <row r="39" spans="1:13">
      <c r="A39" s="421"/>
      <c r="B39" s="422"/>
      <c r="C39" s="422"/>
      <c r="D39" s="422" t="s">
        <v>44</v>
      </c>
      <c r="E39" s="20">
        <v>11720</v>
      </c>
      <c r="F39" s="20">
        <v>9119</v>
      </c>
      <c r="G39" s="67">
        <f t="shared" si="6"/>
        <v>-0.22192832764505122</v>
      </c>
      <c r="H39" s="111">
        <f t="shared" si="7"/>
        <v>-2601</v>
      </c>
      <c r="J39" s="448"/>
      <c r="K39" s="450"/>
    </row>
    <row r="40" spans="1:13">
      <c r="A40" s="421"/>
      <c r="B40" s="422"/>
      <c r="C40" s="422"/>
      <c r="D40" s="422" t="s">
        <v>426</v>
      </c>
      <c r="E40" s="20">
        <v>1812</v>
      </c>
      <c r="F40" s="20">
        <v>1669</v>
      </c>
      <c r="G40" s="67">
        <f t="shared" si="6"/>
        <v>-7.8918322295805754E-2</v>
      </c>
      <c r="H40" s="111">
        <f t="shared" si="7"/>
        <v>-143</v>
      </c>
      <c r="J40" s="448"/>
      <c r="K40" s="450"/>
    </row>
    <row r="41" spans="1:13">
      <c r="A41" s="421"/>
      <c r="B41" s="422"/>
      <c r="C41" s="422"/>
      <c r="D41" s="422" t="s">
        <v>404</v>
      </c>
      <c r="E41" s="20">
        <v>16765</v>
      </c>
      <c r="F41" s="20">
        <v>0</v>
      </c>
      <c r="G41" s="67">
        <f t="shared" si="6"/>
        <v>-1</v>
      </c>
      <c r="H41" s="111">
        <f t="shared" si="7"/>
        <v>-16765</v>
      </c>
      <c r="J41" s="448"/>
      <c r="K41" s="450"/>
    </row>
    <row r="42" spans="1:13">
      <c r="A42" s="421"/>
      <c r="B42" s="422" t="s">
        <v>35</v>
      </c>
      <c r="C42" s="39"/>
      <c r="D42" s="39"/>
      <c r="E42" s="20"/>
      <c r="F42" s="20"/>
      <c r="G42" s="67"/>
      <c r="H42" s="111"/>
      <c r="J42" s="448"/>
      <c r="K42" s="450"/>
    </row>
    <row r="43" spans="1:13">
      <c r="A43" s="421"/>
      <c r="B43" s="422"/>
      <c r="C43" s="422"/>
      <c r="D43" s="422" t="s">
        <v>422</v>
      </c>
      <c r="E43" s="20">
        <v>130852</v>
      </c>
      <c r="F43" s="20">
        <v>115650</v>
      </c>
      <c r="G43" s="67">
        <f t="shared" ref="G43:G52" si="8">IFERROR(F43/E43-1,0)</f>
        <v>-0.11617705499342768</v>
      </c>
      <c r="H43" s="111">
        <f t="shared" ref="H43:H52" si="9">F43-E43</f>
        <v>-15202</v>
      </c>
      <c r="J43" s="448"/>
      <c r="K43" s="450"/>
    </row>
    <row r="44" spans="1:13">
      <c r="A44" s="421"/>
      <c r="B44" s="422"/>
      <c r="C44" s="422"/>
      <c r="D44" s="422" t="s">
        <v>41</v>
      </c>
      <c r="E44" s="20">
        <v>1653</v>
      </c>
      <c r="F44" s="20">
        <v>1528</v>
      </c>
      <c r="G44" s="67">
        <f t="shared" si="8"/>
        <v>-7.5620084694494882E-2</v>
      </c>
      <c r="H44" s="111">
        <f t="shared" si="9"/>
        <v>-125</v>
      </c>
      <c r="J44" s="448"/>
      <c r="K44" s="450"/>
    </row>
    <row r="45" spans="1:13">
      <c r="A45" s="421"/>
      <c r="B45" s="422"/>
      <c r="C45" s="422"/>
      <c r="D45" s="422" t="s">
        <v>423</v>
      </c>
      <c r="E45" s="20">
        <v>13543</v>
      </c>
      <c r="F45" s="20">
        <v>17717</v>
      </c>
      <c r="G45" s="67">
        <f t="shared" si="8"/>
        <v>0.3082034999630805</v>
      </c>
      <c r="H45" s="111">
        <f t="shared" si="9"/>
        <v>4174</v>
      </c>
      <c r="J45" s="448"/>
      <c r="K45" s="450"/>
      <c r="L45" s="450"/>
      <c r="M45" s="450"/>
    </row>
    <row r="46" spans="1:13">
      <c r="A46" s="421"/>
      <c r="B46" s="422"/>
      <c r="C46" s="422"/>
      <c r="D46" s="422" t="s">
        <v>45</v>
      </c>
      <c r="E46" s="20">
        <v>54494</v>
      </c>
      <c r="F46" s="20">
        <v>57067</v>
      </c>
      <c r="G46" s="67">
        <f t="shared" si="8"/>
        <v>4.7216207288875767E-2</v>
      </c>
      <c r="H46" s="111">
        <f t="shared" si="9"/>
        <v>2573</v>
      </c>
      <c r="J46" s="448"/>
      <c r="K46" s="450"/>
    </row>
    <row r="47" spans="1:13">
      <c r="A47" s="421"/>
      <c r="B47" s="422"/>
      <c r="C47" s="422"/>
      <c r="D47" s="422" t="s">
        <v>414</v>
      </c>
      <c r="E47" s="20">
        <v>0</v>
      </c>
      <c r="F47" s="20">
        <v>0</v>
      </c>
      <c r="G47" s="67">
        <f t="shared" si="8"/>
        <v>0</v>
      </c>
      <c r="H47" s="111">
        <f t="shared" si="9"/>
        <v>0</v>
      </c>
      <c r="J47" s="448"/>
      <c r="K47" s="450"/>
    </row>
    <row r="48" spans="1:13">
      <c r="A48" s="421"/>
      <c r="B48" s="422"/>
      <c r="C48" s="422"/>
      <c r="D48" s="422" t="s">
        <v>427</v>
      </c>
      <c r="E48" s="20">
        <v>3230</v>
      </c>
      <c r="F48" s="20">
        <v>0</v>
      </c>
      <c r="G48" s="67">
        <f t="shared" si="8"/>
        <v>-1</v>
      </c>
      <c r="H48" s="111">
        <f t="shared" si="9"/>
        <v>-3230</v>
      </c>
      <c r="J48" s="448"/>
      <c r="K48" s="450"/>
    </row>
    <row r="49" spans="1:12">
      <c r="A49" s="421"/>
      <c r="B49" s="422"/>
      <c r="C49" s="422"/>
      <c r="D49" s="422" t="s">
        <v>404</v>
      </c>
      <c r="E49" s="20">
        <v>0</v>
      </c>
      <c r="F49" s="20">
        <v>0</v>
      </c>
      <c r="G49" s="67">
        <f t="shared" si="8"/>
        <v>0</v>
      </c>
      <c r="H49" s="111">
        <f t="shared" si="9"/>
        <v>0</v>
      </c>
      <c r="J49" s="448"/>
      <c r="K49" s="450"/>
    </row>
    <row r="50" spans="1:12">
      <c r="A50" s="421"/>
      <c r="B50" s="422"/>
      <c r="C50" s="422"/>
      <c r="D50" s="422" t="s">
        <v>403</v>
      </c>
      <c r="E50" s="16">
        <v>1423</v>
      </c>
      <c r="F50" s="20">
        <v>3403</v>
      </c>
      <c r="G50" s="67">
        <f t="shared" si="8"/>
        <v>1.3914265635980323</v>
      </c>
      <c r="H50" s="111">
        <f t="shared" si="9"/>
        <v>1980</v>
      </c>
      <c r="J50" s="448"/>
      <c r="K50" s="450"/>
    </row>
    <row r="51" spans="1:12">
      <c r="A51" s="421"/>
      <c r="B51" s="422"/>
      <c r="C51" s="422"/>
      <c r="D51" s="422" t="s">
        <v>406</v>
      </c>
      <c r="E51" s="20">
        <v>4633</v>
      </c>
      <c r="F51" s="20">
        <v>1709</v>
      </c>
      <c r="G51" s="67">
        <f t="shared" si="8"/>
        <v>-0.63112454133390894</v>
      </c>
      <c r="H51" s="111">
        <f t="shared" si="9"/>
        <v>-2924</v>
      </c>
      <c r="J51" s="448"/>
      <c r="K51" s="450"/>
    </row>
    <row r="52" spans="1:12">
      <c r="A52" s="421"/>
      <c r="B52" s="422"/>
      <c r="C52" s="422"/>
      <c r="D52" s="422" t="s">
        <v>44</v>
      </c>
      <c r="E52" s="20">
        <v>0</v>
      </c>
      <c r="F52" s="20">
        <v>0</v>
      </c>
      <c r="G52" s="67">
        <f t="shared" si="8"/>
        <v>0</v>
      </c>
      <c r="H52" s="111">
        <f t="shared" si="9"/>
        <v>0</v>
      </c>
      <c r="J52" s="448"/>
      <c r="K52" s="450"/>
    </row>
    <row r="53" spans="1:12">
      <c r="A53" s="414" t="s">
        <v>428</v>
      </c>
      <c r="B53" s="415"/>
      <c r="C53" s="415"/>
      <c r="D53" s="415"/>
      <c r="E53" s="40">
        <v>290864</v>
      </c>
      <c r="F53" s="40">
        <f>SUM(F29:F52)</f>
        <v>302837</v>
      </c>
      <c r="G53" s="92">
        <f>F53/E53-1</f>
        <v>4.1163567853017113E-2</v>
      </c>
      <c r="H53" s="94">
        <f>F53-E53</f>
        <v>11973</v>
      </c>
      <c r="J53" s="448"/>
      <c r="K53" s="450"/>
    </row>
    <row r="54" spans="1:12">
      <c r="A54" s="421" t="s">
        <v>429</v>
      </c>
      <c r="B54" s="422"/>
      <c r="C54" s="422"/>
      <c r="D54" s="422"/>
      <c r="E54" s="59"/>
      <c r="F54" s="59"/>
      <c r="G54" s="67"/>
      <c r="H54" s="68"/>
      <c r="J54" s="448"/>
      <c r="K54" s="450"/>
    </row>
    <row r="55" spans="1:12">
      <c r="A55" s="421"/>
      <c r="B55" s="422" t="s">
        <v>46</v>
      </c>
      <c r="C55" s="422"/>
      <c r="D55" s="422"/>
      <c r="E55" s="20">
        <v>130583</v>
      </c>
      <c r="F55" s="20">
        <v>130583</v>
      </c>
      <c r="G55" s="67">
        <f t="shared" ref="G55:G60" si="10">F55/E55-1</f>
        <v>0</v>
      </c>
      <c r="H55" s="111">
        <f t="shared" ref="H55:H60" si="11">F55-E55</f>
        <v>0</v>
      </c>
      <c r="J55" s="448"/>
      <c r="K55" s="450"/>
    </row>
    <row r="56" spans="1:12">
      <c r="A56" s="421"/>
      <c r="B56" s="422" t="s">
        <v>430</v>
      </c>
      <c r="C56" s="422"/>
      <c r="D56" s="422"/>
      <c r="E56" s="20">
        <v>-11208</v>
      </c>
      <c r="F56" s="20">
        <v>-21464</v>
      </c>
      <c r="G56" s="67">
        <f t="shared" si="10"/>
        <v>0.91506067094932186</v>
      </c>
      <c r="H56" s="111"/>
      <c r="J56" s="448"/>
      <c r="K56" s="450"/>
    </row>
    <row r="57" spans="1:12">
      <c r="A57" s="421"/>
      <c r="B57" s="422" t="s">
        <v>47</v>
      </c>
      <c r="C57" s="422"/>
      <c r="D57" s="422"/>
      <c r="E57" s="20">
        <v>-10870</v>
      </c>
      <c r="F57" s="20">
        <v>-10870</v>
      </c>
      <c r="G57" s="67">
        <f t="shared" si="10"/>
        <v>0</v>
      </c>
      <c r="H57" s="111">
        <f t="shared" si="11"/>
        <v>0</v>
      </c>
      <c r="J57" s="448"/>
      <c r="K57" s="450"/>
    </row>
    <row r="58" spans="1:12">
      <c r="A58" s="421"/>
      <c r="B58" s="422" t="s">
        <v>48</v>
      </c>
      <c r="C58" s="39"/>
      <c r="D58" s="39"/>
      <c r="E58" s="20">
        <v>204917</v>
      </c>
      <c r="F58" s="20">
        <v>204009</v>
      </c>
      <c r="G58" s="67">
        <f t="shared" si="10"/>
        <v>-4.431062332554192E-3</v>
      </c>
      <c r="H58" s="111">
        <f t="shared" si="11"/>
        <v>-908</v>
      </c>
      <c r="J58" s="448"/>
      <c r="K58" s="450"/>
    </row>
    <row r="59" spans="1:12">
      <c r="A59" s="421"/>
      <c r="B59" s="422" t="s">
        <v>49</v>
      </c>
      <c r="C59" s="422"/>
      <c r="D59" s="422"/>
      <c r="E59" s="20">
        <v>14287</v>
      </c>
      <c r="F59" s="20">
        <v>17749</v>
      </c>
      <c r="G59" s="67">
        <f t="shared" si="10"/>
        <v>0.24231819136277744</v>
      </c>
      <c r="H59" s="111">
        <f t="shared" si="11"/>
        <v>3462</v>
      </c>
      <c r="J59" s="448"/>
      <c r="K59" s="450"/>
    </row>
    <row r="60" spans="1:12">
      <c r="A60" s="421"/>
      <c r="B60" s="422" t="s">
        <v>50</v>
      </c>
      <c r="C60" s="422"/>
      <c r="D60" s="422"/>
      <c r="E60" s="20">
        <v>-14100</v>
      </c>
      <c r="F60" s="20">
        <v>-13981</v>
      </c>
      <c r="G60" s="67">
        <f t="shared" si="10"/>
        <v>-8.4397163120567553E-3</v>
      </c>
      <c r="H60" s="111">
        <f t="shared" si="11"/>
        <v>119</v>
      </c>
      <c r="I60" s="449"/>
      <c r="J60" s="448"/>
      <c r="K60" s="450"/>
      <c r="L60" s="452"/>
    </row>
    <row r="61" spans="1:12">
      <c r="A61" s="421"/>
      <c r="B61" s="422" t="s">
        <v>431</v>
      </c>
      <c r="C61" s="422"/>
      <c r="D61" s="422"/>
      <c r="E61" s="20">
        <v>3205</v>
      </c>
      <c r="F61" s="20">
        <v>3205</v>
      </c>
      <c r="G61" s="67">
        <f t="shared" ref="G61:G63" si="12">F61/E61-1</f>
        <v>0</v>
      </c>
      <c r="H61" s="111">
        <f t="shared" ref="H61:H63" si="13">F61-E61</f>
        <v>0</v>
      </c>
      <c r="I61" s="449"/>
      <c r="J61" s="448"/>
      <c r="K61" s="450"/>
      <c r="L61" s="452"/>
    </row>
    <row r="62" spans="1:12">
      <c r="A62" s="421"/>
      <c r="B62" s="4" t="s">
        <v>504</v>
      </c>
      <c r="C62" s="422"/>
      <c r="D62" s="422"/>
      <c r="E62" s="20">
        <v>-4012</v>
      </c>
      <c r="F62" s="20">
        <v>18619</v>
      </c>
      <c r="G62" s="67"/>
      <c r="H62" s="111"/>
      <c r="I62" s="449"/>
      <c r="J62" s="448"/>
      <c r="K62" s="450"/>
      <c r="L62" s="452"/>
    </row>
    <row r="63" spans="1:12">
      <c r="A63" s="421"/>
      <c r="B63" s="417" t="s">
        <v>456</v>
      </c>
      <c r="C63" s="422"/>
      <c r="D63" s="422"/>
      <c r="E63" s="20"/>
      <c r="F63" s="20">
        <v>-5059</v>
      </c>
      <c r="G63" s="67" t="e">
        <f t="shared" si="12"/>
        <v>#DIV/0!</v>
      </c>
      <c r="H63" s="111">
        <f t="shared" si="13"/>
        <v>-5059</v>
      </c>
      <c r="I63" s="449"/>
      <c r="J63" s="448"/>
      <c r="K63" s="450"/>
      <c r="L63" s="452"/>
    </row>
    <row r="64" spans="1:12">
      <c r="A64" s="414" t="s">
        <v>51</v>
      </c>
      <c r="B64" s="415"/>
      <c r="C64" s="415"/>
      <c r="D64" s="415"/>
      <c r="E64" s="41">
        <f>SUM(E54:E63)</f>
        <v>312802</v>
      </c>
      <c r="F64" s="41">
        <f>SUM(F54:F63)</f>
        <v>322791</v>
      </c>
      <c r="G64" s="92">
        <f>F64/E64-1</f>
        <v>3.1933939041310477E-2</v>
      </c>
      <c r="H64" s="94">
        <f>F64-E64</f>
        <v>9989</v>
      </c>
      <c r="J64" s="448"/>
      <c r="K64" s="450"/>
    </row>
    <row r="65" spans="1:11">
      <c r="A65" s="421"/>
      <c r="B65" s="422"/>
      <c r="C65" s="422"/>
      <c r="D65" s="422"/>
      <c r="E65" s="59"/>
      <c r="F65" s="59"/>
      <c r="G65" s="67"/>
      <c r="H65" s="68"/>
      <c r="J65" s="448"/>
      <c r="K65" s="450"/>
    </row>
    <row r="66" spans="1:11" ht="12.6" thickBot="1">
      <c r="A66" s="425" t="s">
        <v>432</v>
      </c>
      <c r="B66" s="426"/>
      <c r="C66" s="426"/>
      <c r="D66" s="426"/>
      <c r="E66" s="42">
        <f>E64+E53</f>
        <v>603666</v>
      </c>
      <c r="F66" s="42">
        <f>F64+F53</f>
        <v>625628</v>
      </c>
      <c r="G66" s="87">
        <f>F66/E66-1</f>
        <v>3.6381045147482194E-2</v>
      </c>
      <c r="H66" s="88">
        <f>F66-E66</f>
        <v>21962</v>
      </c>
      <c r="J66" s="448"/>
      <c r="K66" s="450"/>
    </row>
    <row r="67" spans="1:11">
      <c r="E67" s="453"/>
      <c r="F67" s="453">
        <f>F66-F26</f>
        <v>0</v>
      </c>
      <c r="J67" s="448"/>
    </row>
    <row r="68" spans="1:11">
      <c r="E68" s="448"/>
      <c r="F68" s="454"/>
      <c r="H68" s="455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2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09375" defaultRowHeight="15.75" customHeight="1" outlineLevelRow="1"/>
  <cols>
    <col min="1" max="1" width="2.6640625" style="4" customWidth="1"/>
    <col min="2" max="2" width="57.6640625" style="39" bestFit="1" customWidth="1"/>
    <col min="3" max="3" width="9.5546875" style="36" customWidth="1"/>
    <col min="4" max="4" width="10.33203125" style="36" customWidth="1"/>
    <col min="5" max="6" width="9.109375" style="36" customWidth="1"/>
    <col min="7" max="7" width="9.109375" style="55" hidden="1" customWidth="1"/>
    <col min="8" max="8" width="12.109375" style="36" hidden="1" customWidth="1"/>
    <col min="9" max="10" width="9.109375" style="36" hidden="1" customWidth="1"/>
    <col min="11" max="11" width="9.109375" style="55" hidden="1" customWidth="1" collapsed="1"/>
    <col min="12" max="12" width="9.109375" style="36" hidden="1" customWidth="1"/>
    <col min="13" max="14" width="9.109375" style="77" hidden="1" customWidth="1"/>
    <col min="15" max="15" width="10.5546875" style="55" hidden="1" customWidth="1"/>
    <col min="16" max="16" width="10.5546875" style="36" hidden="1" customWidth="1"/>
    <col min="17" max="17" width="11.33203125" style="77" hidden="1" customWidth="1"/>
    <col min="18" max="18" width="7.44140625" style="77" hidden="1" customWidth="1"/>
    <col min="19" max="19" width="10.44140625" style="15" hidden="1" customWidth="1"/>
    <col min="20" max="20" width="10.5546875" style="36" hidden="1" customWidth="1"/>
    <col min="21" max="21" width="11.109375" style="77" hidden="1" customWidth="1"/>
    <col min="22" max="22" width="11" style="77" hidden="1" customWidth="1"/>
    <col min="23" max="23" width="13.33203125" style="15" customWidth="1"/>
    <col min="24" max="24" width="5.109375" style="15" bestFit="1" customWidth="1"/>
    <col min="25" max="16384" width="9.109375" style="15"/>
  </cols>
  <sheetData>
    <row r="1" spans="1:24" ht="90.75" customHeight="1" thickBot="1"/>
    <row r="2" spans="1:24" ht="15.75" customHeight="1" thickBot="1">
      <c r="A2" s="418" t="s">
        <v>433</v>
      </c>
      <c r="B2" s="419"/>
      <c r="C2" s="394" t="s">
        <v>460</v>
      </c>
      <c r="D2" s="394" t="s">
        <v>468</v>
      </c>
      <c r="E2" s="394" t="s">
        <v>0</v>
      </c>
      <c r="F2" s="395" t="s">
        <v>1</v>
      </c>
      <c r="G2" s="394" t="s">
        <v>461</v>
      </c>
      <c r="H2" s="394"/>
      <c r="I2" s="394" t="s">
        <v>0</v>
      </c>
      <c r="J2" s="395" t="s">
        <v>1</v>
      </c>
      <c r="K2" s="394" t="s">
        <v>462</v>
      </c>
      <c r="L2" s="394"/>
      <c r="M2" s="394" t="s">
        <v>0</v>
      </c>
      <c r="N2" s="394" t="s">
        <v>1</v>
      </c>
      <c r="O2" s="394" t="s">
        <v>463</v>
      </c>
      <c r="P2" s="394"/>
      <c r="Q2" s="394" t="s">
        <v>0</v>
      </c>
      <c r="R2" s="394" t="s">
        <v>1</v>
      </c>
      <c r="S2" s="394">
        <v>2020</v>
      </c>
      <c r="T2" s="394">
        <v>2021</v>
      </c>
      <c r="U2" s="394" t="s">
        <v>0</v>
      </c>
      <c r="V2" s="394" t="s">
        <v>1</v>
      </c>
    </row>
    <row r="3" spans="1:24" ht="15.75" customHeight="1">
      <c r="A3" s="420" t="s">
        <v>8</v>
      </c>
      <c r="C3" s="57"/>
      <c r="D3" s="33"/>
      <c r="E3" s="37"/>
      <c r="F3" s="38"/>
      <c r="G3" s="33"/>
      <c r="H3" s="33"/>
      <c r="I3" s="37"/>
      <c r="J3" s="38"/>
      <c r="K3" s="33"/>
      <c r="L3" s="33"/>
      <c r="M3" s="78"/>
      <c r="N3" s="79"/>
      <c r="O3" s="33"/>
      <c r="P3" s="33"/>
      <c r="Q3" s="78"/>
      <c r="R3" s="79"/>
      <c r="S3" s="56"/>
      <c r="T3" s="33"/>
      <c r="U3" s="78"/>
      <c r="V3" s="79"/>
    </row>
    <row r="4" spans="1:24" ht="15.75" customHeight="1" outlineLevel="1">
      <c r="A4" s="421"/>
      <c r="B4" s="422" t="s">
        <v>9</v>
      </c>
      <c r="C4" s="16">
        <v>-4670</v>
      </c>
      <c r="D4" s="112">
        <v>-5697</v>
      </c>
      <c r="E4" s="67">
        <f>D4/C4-1</f>
        <v>0.21991434689507505</v>
      </c>
      <c r="F4" s="108">
        <f>D4-C4</f>
        <v>-1027</v>
      </c>
      <c r="G4" s="107">
        <v>12697</v>
      </c>
      <c r="H4" s="107"/>
      <c r="I4" s="67">
        <f>H4/G4-1</f>
        <v>-1</v>
      </c>
      <c r="J4" s="108">
        <f>H4-G4</f>
        <v>-12697</v>
      </c>
      <c r="K4" s="107">
        <v>10343</v>
      </c>
      <c r="L4" s="107"/>
      <c r="M4" s="67">
        <f>IFERROR(L4/K4-1,"-")</f>
        <v>-1</v>
      </c>
      <c r="N4" s="108">
        <f>L4-K4</f>
        <v>-10343</v>
      </c>
      <c r="O4" s="107">
        <v>40288</v>
      </c>
      <c r="P4" s="107"/>
      <c r="Q4" s="67">
        <f>P4/O4-1</f>
        <v>-1</v>
      </c>
      <c r="R4" s="108">
        <f>P4-O4</f>
        <v>-40288</v>
      </c>
      <c r="S4" s="107">
        <v>-33924</v>
      </c>
      <c r="T4" s="107">
        <v>35618</v>
      </c>
      <c r="U4" s="67">
        <f>IFERROR(T4/S4-1,"-")</f>
        <v>-2.0499351491569389</v>
      </c>
      <c r="V4" s="108">
        <f>T4-S4</f>
        <v>69542</v>
      </c>
      <c r="X4" s="437"/>
    </row>
    <row r="5" spans="1:24" ht="15.75" customHeight="1">
      <c r="A5" s="421" t="s">
        <v>10</v>
      </c>
      <c r="B5" s="422"/>
      <c r="C5" s="17"/>
      <c r="D5" s="32"/>
      <c r="E5" s="67"/>
      <c r="F5" s="108"/>
      <c r="G5" s="107">
        <v>0</v>
      </c>
      <c r="H5" s="107"/>
      <c r="I5" s="67"/>
      <c r="J5" s="108"/>
      <c r="K5" s="107">
        <v>0</v>
      </c>
      <c r="L5" s="107"/>
      <c r="M5" s="67" t="str">
        <f t="shared" ref="M5:M23" si="0">IFERROR(L5/K5-1,"-")</f>
        <v>-</v>
      </c>
      <c r="N5" s="108">
        <f t="shared" ref="N5:N23" si="1">L5-K5</f>
        <v>0</v>
      </c>
      <c r="O5" s="107">
        <v>0</v>
      </c>
      <c r="P5" s="107"/>
      <c r="Q5" s="67"/>
      <c r="R5" s="108"/>
      <c r="S5" s="107">
        <v>0</v>
      </c>
      <c r="T5" s="107">
        <v>0</v>
      </c>
      <c r="U5" s="67" t="str">
        <f t="shared" ref="U5:U23" si="2">IFERROR(T5/S5-1,"-")</f>
        <v>-</v>
      </c>
      <c r="V5" s="108">
        <f t="shared" ref="V5:V23" si="3">T5-S5</f>
        <v>0</v>
      </c>
      <c r="X5" s="437"/>
    </row>
    <row r="6" spans="1:24" ht="15.75" customHeight="1" outlineLevel="1">
      <c r="A6" s="421"/>
      <c r="B6" s="422" t="s">
        <v>11</v>
      </c>
      <c r="C6" s="107">
        <v>2245</v>
      </c>
      <c r="D6" s="112">
        <v>3155</v>
      </c>
      <c r="E6" s="67">
        <f>D6/C6-1</f>
        <v>0.40534521158129166</v>
      </c>
      <c r="F6" s="108">
        <f>D6-C6</f>
        <v>910</v>
      </c>
      <c r="G6" s="107">
        <v>2089</v>
      </c>
      <c r="H6" s="107"/>
      <c r="I6" s="67">
        <f>H6/G6-1</f>
        <v>-1</v>
      </c>
      <c r="J6" s="108">
        <f>H6-G6</f>
        <v>-2089</v>
      </c>
      <c r="K6" s="107">
        <v>2074</v>
      </c>
      <c r="L6" s="107"/>
      <c r="M6" s="67">
        <f t="shared" si="0"/>
        <v>-1</v>
      </c>
      <c r="N6" s="108">
        <f t="shared" si="1"/>
        <v>-2074</v>
      </c>
      <c r="O6" s="107">
        <v>6645</v>
      </c>
      <c r="P6" s="107"/>
      <c r="Q6" s="67">
        <f>P6/O6-1</f>
        <v>-1</v>
      </c>
      <c r="R6" s="108">
        <f>P6-O6</f>
        <v>-6645</v>
      </c>
      <c r="S6" s="107">
        <v>11087</v>
      </c>
      <c r="T6" s="107">
        <v>8890</v>
      </c>
      <c r="U6" s="67">
        <f t="shared" si="2"/>
        <v>-0.19816000721565796</v>
      </c>
      <c r="V6" s="108">
        <f t="shared" si="3"/>
        <v>-2197</v>
      </c>
      <c r="X6" s="437"/>
    </row>
    <row r="7" spans="1:24" ht="15.75" customHeight="1" outlineLevel="1">
      <c r="A7" s="421"/>
      <c r="B7" s="422" t="s">
        <v>434</v>
      </c>
      <c r="C7" s="107"/>
      <c r="D7" s="112"/>
      <c r="E7" s="67"/>
      <c r="F7" s="108"/>
      <c r="G7" s="107">
        <v>0</v>
      </c>
      <c r="H7" s="107"/>
      <c r="I7" s="67"/>
      <c r="J7" s="108"/>
      <c r="K7" s="107">
        <v>0</v>
      </c>
      <c r="L7" s="107"/>
      <c r="M7" s="67" t="str">
        <f t="shared" si="0"/>
        <v>-</v>
      </c>
      <c r="N7" s="108">
        <f t="shared" si="1"/>
        <v>0</v>
      </c>
      <c r="O7" s="107">
        <v>0</v>
      </c>
      <c r="P7" s="107"/>
      <c r="Q7" s="67"/>
      <c r="R7" s="108"/>
      <c r="S7" s="107">
        <v>0</v>
      </c>
      <c r="T7" s="107">
        <v>0</v>
      </c>
      <c r="U7" s="67" t="str">
        <f t="shared" si="2"/>
        <v>-</v>
      </c>
      <c r="V7" s="108">
        <f t="shared" si="3"/>
        <v>0</v>
      </c>
      <c r="X7" s="437"/>
    </row>
    <row r="8" spans="1:24" ht="15.75" customHeight="1" outlineLevel="1">
      <c r="A8" s="421"/>
      <c r="B8" s="422" t="s">
        <v>435</v>
      </c>
      <c r="C8" s="107">
        <v>596</v>
      </c>
      <c r="D8" s="112">
        <v>2123</v>
      </c>
      <c r="E8" s="67">
        <f t="shared" ref="E8:E20" si="4">D8/C8-1</f>
        <v>2.5620805369127515</v>
      </c>
      <c r="F8" s="108">
        <f t="shared" ref="F8:F20" si="5">D8-C8</f>
        <v>1527</v>
      </c>
      <c r="G8" s="107">
        <v>-667</v>
      </c>
      <c r="H8" s="107"/>
      <c r="I8" s="67">
        <f t="shared" ref="I8:I20" si="6">H8/G8-1</f>
        <v>-1</v>
      </c>
      <c r="J8" s="108">
        <f t="shared" ref="J8:J20" si="7">H8-G8</f>
        <v>667</v>
      </c>
      <c r="K8" s="107">
        <v>-3871</v>
      </c>
      <c r="L8" s="107"/>
      <c r="M8" s="67">
        <f t="shared" si="0"/>
        <v>-1</v>
      </c>
      <c r="N8" s="108">
        <f t="shared" si="1"/>
        <v>3871</v>
      </c>
      <c r="O8" s="107">
        <v>-16500</v>
      </c>
      <c r="P8" s="107"/>
      <c r="Q8" s="67">
        <f t="shared" ref="Q8:Q20" si="8">P8/O8-1</f>
        <v>-1</v>
      </c>
      <c r="R8" s="108">
        <f t="shared" ref="R8:R20" si="9">P8-O8</f>
        <v>16500</v>
      </c>
      <c r="S8" s="107">
        <v>5106</v>
      </c>
      <c r="T8" s="107">
        <v>-15904</v>
      </c>
      <c r="U8" s="67">
        <f t="shared" si="2"/>
        <v>-4.1147669408538974</v>
      </c>
      <c r="V8" s="108">
        <f t="shared" si="3"/>
        <v>-21010</v>
      </c>
      <c r="X8" s="437"/>
    </row>
    <row r="9" spans="1:24" ht="15.75" customHeight="1" outlineLevel="1">
      <c r="A9" s="421"/>
      <c r="B9" s="422" t="s">
        <v>12</v>
      </c>
      <c r="C9" s="107">
        <v>960</v>
      </c>
      <c r="D9" s="112">
        <v>-48</v>
      </c>
      <c r="E9" s="67">
        <f t="shared" si="4"/>
        <v>-1.05</v>
      </c>
      <c r="F9" s="108">
        <f t="shared" si="5"/>
        <v>-1008</v>
      </c>
      <c r="G9" s="107">
        <v>117</v>
      </c>
      <c r="H9" s="107"/>
      <c r="I9" s="67">
        <f t="shared" si="6"/>
        <v>-1</v>
      </c>
      <c r="J9" s="108">
        <f t="shared" si="7"/>
        <v>-117</v>
      </c>
      <c r="K9" s="107">
        <v>-322</v>
      </c>
      <c r="L9" s="107"/>
      <c r="M9" s="67">
        <f t="shared" si="0"/>
        <v>-1</v>
      </c>
      <c r="N9" s="108">
        <f t="shared" si="1"/>
        <v>322</v>
      </c>
      <c r="O9" s="107">
        <v>-176</v>
      </c>
      <c r="P9" s="107"/>
      <c r="Q9" s="67">
        <f t="shared" si="8"/>
        <v>-1</v>
      </c>
      <c r="R9" s="108">
        <f t="shared" si="9"/>
        <v>176</v>
      </c>
      <c r="S9" s="107">
        <v>14704</v>
      </c>
      <c r="T9" s="107">
        <v>784</v>
      </c>
      <c r="U9" s="67">
        <f t="shared" si="2"/>
        <v>-0.94668117519042438</v>
      </c>
      <c r="V9" s="108">
        <f t="shared" si="3"/>
        <v>-13920</v>
      </c>
      <c r="X9" s="437"/>
    </row>
    <row r="10" spans="1:24" ht="15.75" customHeight="1" outlineLevel="1">
      <c r="A10" s="421"/>
      <c r="B10" s="422" t="s">
        <v>467</v>
      </c>
      <c r="C10" s="107"/>
      <c r="D10" s="112"/>
      <c r="E10" s="67"/>
      <c r="F10" s="108"/>
      <c r="G10" s="107"/>
      <c r="H10" s="107"/>
      <c r="I10" s="67"/>
      <c r="J10" s="108"/>
      <c r="K10" s="107"/>
      <c r="L10" s="107"/>
      <c r="M10" s="67"/>
      <c r="N10" s="108"/>
      <c r="O10" s="107">
        <v>23777</v>
      </c>
      <c r="P10" s="107"/>
      <c r="Q10" s="67"/>
      <c r="R10" s="108"/>
      <c r="S10" s="107">
        <v>0</v>
      </c>
      <c r="T10" s="107">
        <v>23777</v>
      </c>
      <c r="U10" s="67"/>
      <c r="V10" s="108"/>
      <c r="X10" s="437"/>
    </row>
    <row r="11" spans="1:24" ht="15.75" customHeight="1" outlineLevel="1">
      <c r="A11" s="421"/>
      <c r="B11" s="422" t="s">
        <v>436</v>
      </c>
      <c r="C11" s="107">
        <v>0</v>
      </c>
      <c r="D11" s="112">
        <v>0</v>
      </c>
      <c r="E11" s="67"/>
      <c r="F11" s="108"/>
      <c r="G11" s="107">
        <v>0</v>
      </c>
      <c r="H11" s="107"/>
      <c r="I11" s="67"/>
      <c r="J11" s="108"/>
      <c r="K11" s="107">
        <v>0</v>
      </c>
      <c r="L11" s="107"/>
      <c r="M11" s="67" t="str">
        <f t="shared" si="0"/>
        <v>-</v>
      </c>
      <c r="N11" s="108">
        <f t="shared" si="1"/>
        <v>0</v>
      </c>
      <c r="O11" s="107">
        <v>0</v>
      </c>
      <c r="P11" s="107"/>
      <c r="Q11" s="67"/>
      <c r="R11" s="108"/>
      <c r="S11" s="107">
        <v>0</v>
      </c>
      <c r="T11" s="107">
        <v>0</v>
      </c>
      <c r="U11" s="67" t="str">
        <f t="shared" si="2"/>
        <v>-</v>
      </c>
      <c r="V11" s="108">
        <f t="shared" si="3"/>
        <v>0</v>
      </c>
      <c r="X11" s="437"/>
    </row>
    <row r="12" spans="1:24" ht="15.75" customHeight="1" outlineLevel="1">
      <c r="A12" s="421"/>
      <c r="B12" s="422" t="s">
        <v>459</v>
      </c>
      <c r="C12" s="107">
        <v>0</v>
      </c>
      <c r="D12" s="112">
        <v>0</v>
      </c>
      <c r="E12" s="67"/>
      <c r="F12" s="108"/>
      <c r="G12" s="107">
        <v>0</v>
      </c>
      <c r="H12" s="107"/>
      <c r="I12" s="67"/>
      <c r="J12" s="108"/>
      <c r="K12" s="107">
        <v>845</v>
      </c>
      <c r="L12" s="107"/>
      <c r="M12" s="67">
        <f t="shared" si="0"/>
        <v>-1</v>
      </c>
      <c r="N12" s="108">
        <f t="shared" si="1"/>
        <v>-845</v>
      </c>
      <c r="O12" s="107">
        <v>523</v>
      </c>
      <c r="P12" s="107"/>
      <c r="Q12" s="67"/>
      <c r="R12" s="108"/>
      <c r="S12" s="107">
        <v>1420</v>
      </c>
      <c r="T12" s="107">
        <v>523</v>
      </c>
      <c r="U12" s="67">
        <f t="shared" si="2"/>
        <v>-0.63169014084507036</v>
      </c>
      <c r="V12" s="108">
        <f t="shared" si="3"/>
        <v>-897</v>
      </c>
      <c r="X12" s="437"/>
    </row>
    <row r="13" spans="1:24" ht="15.75" customHeight="1" outlineLevel="1">
      <c r="A13" s="421"/>
      <c r="B13" s="422" t="s">
        <v>437</v>
      </c>
      <c r="C13" s="107">
        <v>556</v>
      </c>
      <c r="D13" s="402">
        <v>1080</v>
      </c>
      <c r="E13" s="67">
        <f t="shared" si="4"/>
        <v>0.94244604316546754</v>
      </c>
      <c r="F13" s="108">
        <f t="shared" si="5"/>
        <v>524</v>
      </c>
      <c r="G13" s="107">
        <v>-157</v>
      </c>
      <c r="H13" s="107"/>
      <c r="I13" s="67">
        <f t="shared" si="6"/>
        <v>-1</v>
      </c>
      <c r="J13" s="108">
        <f t="shared" si="7"/>
        <v>157</v>
      </c>
      <c r="K13" s="107">
        <v>1978</v>
      </c>
      <c r="L13" s="107"/>
      <c r="M13" s="67">
        <f t="shared" si="0"/>
        <v>-1</v>
      </c>
      <c r="N13" s="108">
        <f t="shared" si="1"/>
        <v>-1978</v>
      </c>
      <c r="O13" s="107">
        <v>1493</v>
      </c>
      <c r="P13" s="107"/>
      <c r="Q13" s="67">
        <f t="shared" si="8"/>
        <v>-1</v>
      </c>
      <c r="R13" s="108">
        <f t="shared" si="9"/>
        <v>-1493</v>
      </c>
      <c r="S13" s="107">
        <v>-700</v>
      </c>
      <c r="T13" s="107">
        <v>2049</v>
      </c>
      <c r="U13" s="67">
        <f t="shared" si="2"/>
        <v>-3.927142857142857</v>
      </c>
      <c r="V13" s="108">
        <f t="shared" si="3"/>
        <v>2749</v>
      </c>
      <c r="X13" s="437"/>
    </row>
    <row r="14" spans="1:24" ht="15.75" customHeight="1" outlineLevel="1">
      <c r="A14" s="421"/>
      <c r="B14" s="422" t="s">
        <v>13</v>
      </c>
      <c r="C14" s="107">
        <v>31</v>
      </c>
      <c r="D14" s="112">
        <v>150</v>
      </c>
      <c r="E14" s="67">
        <f t="shared" si="4"/>
        <v>3.838709677419355</v>
      </c>
      <c r="F14" s="108">
        <f t="shared" si="5"/>
        <v>119</v>
      </c>
      <c r="G14" s="107">
        <v>845</v>
      </c>
      <c r="H14" s="107"/>
      <c r="I14" s="67">
        <f t="shared" si="6"/>
        <v>-1</v>
      </c>
      <c r="J14" s="108">
        <f t="shared" si="7"/>
        <v>-845</v>
      </c>
      <c r="K14" s="107">
        <v>790</v>
      </c>
      <c r="L14" s="107"/>
      <c r="M14" s="67">
        <f t="shared" si="0"/>
        <v>-1</v>
      </c>
      <c r="N14" s="108">
        <f t="shared" si="1"/>
        <v>-790</v>
      </c>
      <c r="O14" s="107">
        <v>2612</v>
      </c>
      <c r="P14" s="107"/>
      <c r="Q14" s="67">
        <f t="shared" si="8"/>
        <v>-1</v>
      </c>
      <c r="R14" s="108">
        <f t="shared" si="9"/>
        <v>-2612</v>
      </c>
      <c r="S14" s="107">
        <v>953</v>
      </c>
      <c r="T14" s="107">
        <v>2643</v>
      </c>
      <c r="U14" s="67">
        <f t="shared" si="2"/>
        <v>1.7733473242392446</v>
      </c>
      <c r="V14" s="108">
        <f t="shared" si="3"/>
        <v>1690</v>
      </c>
      <c r="X14" s="437"/>
    </row>
    <row r="15" spans="1:24" ht="15.75" customHeight="1" outlineLevel="1">
      <c r="A15" s="421"/>
      <c r="B15" s="422" t="s">
        <v>14</v>
      </c>
      <c r="C15" s="107">
        <v>-1</v>
      </c>
      <c r="D15" s="112">
        <v>-1</v>
      </c>
      <c r="E15" s="67">
        <f t="shared" si="4"/>
        <v>0</v>
      </c>
      <c r="F15" s="108">
        <f t="shared" si="5"/>
        <v>0</v>
      </c>
      <c r="G15" s="107">
        <v>-2</v>
      </c>
      <c r="H15" s="107"/>
      <c r="I15" s="67">
        <f t="shared" si="6"/>
        <v>-1</v>
      </c>
      <c r="J15" s="108">
        <f t="shared" si="7"/>
        <v>2</v>
      </c>
      <c r="K15" s="107">
        <v>-1</v>
      </c>
      <c r="L15" s="107"/>
      <c r="M15" s="67">
        <f t="shared" si="0"/>
        <v>-1</v>
      </c>
      <c r="N15" s="108">
        <f t="shared" si="1"/>
        <v>1</v>
      </c>
      <c r="O15" s="107">
        <v>-4</v>
      </c>
      <c r="P15" s="107"/>
      <c r="Q15" s="67">
        <f t="shared" si="8"/>
        <v>-1</v>
      </c>
      <c r="R15" s="108">
        <f t="shared" si="9"/>
        <v>4</v>
      </c>
      <c r="S15" s="107">
        <v>2634</v>
      </c>
      <c r="T15" s="107">
        <v>-5</v>
      </c>
      <c r="U15" s="67">
        <f t="shared" si="2"/>
        <v>-1.0018982536066818</v>
      </c>
      <c r="V15" s="108">
        <f t="shared" si="3"/>
        <v>-2639</v>
      </c>
      <c r="X15" s="437"/>
    </row>
    <row r="16" spans="1:24" ht="15.75" customHeight="1" outlineLevel="1">
      <c r="A16" s="421"/>
      <c r="B16" s="422" t="s">
        <v>458</v>
      </c>
      <c r="C16" s="107"/>
      <c r="D16" s="112"/>
      <c r="E16" s="67"/>
      <c r="F16" s="108"/>
      <c r="G16" s="107">
        <v>0</v>
      </c>
      <c r="H16" s="107"/>
      <c r="I16" s="67"/>
      <c r="J16" s="108"/>
      <c r="K16" s="107">
        <v>0</v>
      </c>
      <c r="L16" s="107"/>
      <c r="M16" s="67" t="str">
        <f t="shared" si="0"/>
        <v>-</v>
      </c>
      <c r="N16" s="108">
        <f t="shared" si="1"/>
        <v>0</v>
      </c>
      <c r="O16" s="107">
        <v>0</v>
      </c>
      <c r="P16" s="107"/>
      <c r="Q16" s="67"/>
      <c r="R16" s="108"/>
      <c r="S16" s="107"/>
      <c r="T16" s="107"/>
      <c r="U16" s="67" t="str">
        <f t="shared" si="2"/>
        <v>-</v>
      </c>
      <c r="V16" s="108">
        <f t="shared" si="3"/>
        <v>0</v>
      </c>
      <c r="X16" s="437"/>
    </row>
    <row r="17" spans="1:25" ht="15.75" customHeight="1" outlineLevel="1">
      <c r="A17" s="421"/>
      <c r="B17" s="422" t="s">
        <v>15</v>
      </c>
      <c r="C17" s="107">
        <v>2284</v>
      </c>
      <c r="D17" s="112">
        <v>4467</v>
      </c>
      <c r="E17" s="67">
        <f t="shared" si="4"/>
        <v>0.9557793345008756</v>
      </c>
      <c r="F17" s="108">
        <f t="shared" si="5"/>
        <v>2183</v>
      </c>
      <c r="G17" s="107">
        <v>2607</v>
      </c>
      <c r="H17" s="107"/>
      <c r="I17" s="67">
        <f t="shared" si="6"/>
        <v>-1</v>
      </c>
      <c r="J17" s="108">
        <f t="shared" si="7"/>
        <v>-2607</v>
      </c>
      <c r="K17" s="107">
        <v>3179</v>
      </c>
      <c r="L17" s="107"/>
      <c r="M17" s="67">
        <f t="shared" si="0"/>
        <v>-1</v>
      </c>
      <c r="N17" s="108">
        <f t="shared" si="1"/>
        <v>-3179</v>
      </c>
      <c r="O17" s="107">
        <v>9717</v>
      </c>
      <c r="P17" s="107"/>
      <c r="Q17" s="67">
        <f t="shared" si="8"/>
        <v>-1</v>
      </c>
      <c r="R17" s="108">
        <f t="shared" si="9"/>
        <v>-9717</v>
      </c>
      <c r="S17" s="107">
        <v>6889</v>
      </c>
      <c r="T17" s="107">
        <v>12001</v>
      </c>
      <c r="U17" s="67">
        <f t="shared" si="2"/>
        <v>0.74205254753955585</v>
      </c>
      <c r="V17" s="108">
        <f t="shared" si="3"/>
        <v>5112</v>
      </c>
      <c r="X17" s="437"/>
    </row>
    <row r="18" spans="1:25" ht="15.75" customHeight="1" outlineLevel="1">
      <c r="A18" s="423"/>
      <c r="B18" s="422" t="s">
        <v>457</v>
      </c>
      <c r="C18" s="107">
        <v>-149</v>
      </c>
      <c r="D18" s="112">
        <v>438</v>
      </c>
      <c r="E18" s="67">
        <f t="shared" si="4"/>
        <v>-3.9395973154362416</v>
      </c>
      <c r="F18" s="108">
        <f t="shared" si="5"/>
        <v>587</v>
      </c>
      <c r="G18" s="107">
        <v>147</v>
      </c>
      <c r="H18" s="107"/>
      <c r="I18" s="67">
        <f t="shared" si="6"/>
        <v>-1</v>
      </c>
      <c r="J18" s="108">
        <f t="shared" si="7"/>
        <v>-147</v>
      </c>
      <c r="K18" s="107">
        <v>11</v>
      </c>
      <c r="L18" s="107"/>
      <c r="M18" s="67">
        <f t="shared" si="0"/>
        <v>-1</v>
      </c>
      <c r="N18" s="108">
        <f t="shared" si="1"/>
        <v>-11</v>
      </c>
      <c r="O18" s="107">
        <v>252</v>
      </c>
      <c r="P18" s="107"/>
      <c r="Q18" s="67">
        <f t="shared" si="8"/>
        <v>-1</v>
      </c>
      <c r="R18" s="108">
        <f t="shared" si="9"/>
        <v>-252</v>
      </c>
      <c r="S18" s="107">
        <v>34600</v>
      </c>
      <c r="T18" s="107">
        <v>103</v>
      </c>
      <c r="U18" s="67">
        <f t="shared" si="2"/>
        <v>-0.99702312138728322</v>
      </c>
      <c r="V18" s="108">
        <f t="shared" si="3"/>
        <v>-34497</v>
      </c>
      <c r="X18" s="437"/>
    </row>
    <row r="19" spans="1:25" ht="15.75" customHeight="1" outlineLevel="1">
      <c r="A19" s="423"/>
      <c r="B19" s="422" t="s">
        <v>414</v>
      </c>
      <c r="C19" s="107">
        <v>761</v>
      </c>
      <c r="D19" s="112">
        <v>8399</v>
      </c>
      <c r="E19" s="67">
        <f>D19/C19-1</f>
        <v>10.036793692509855</v>
      </c>
      <c r="F19" s="108">
        <f t="shared" si="5"/>
        <v>7638</v>
      </c>
      <c r="G19" s="107">
        <v>2083</v>
      </c>
      <c r="H19" s="107"/>
      <c r="I19" s="67"/>
      <c r="J19" s="108"/>
      <c r="K19" s="107">
        <v>-3298</v>
      </c>
      <c r="L19" s="107"/>
      <c r="M19" s="67">
        <f t="shared" si="0"/>
        <v>-1</v>
      </c>
      <c r="N19" s="108">
        <f t="shared" si="1"/>
        <v>3298</v>
      </c>
      <c r="O19" s="107">
        <v>-570</v>
      </c>
      <c r="P19" s="107"/>
      <c r="Q19" s="67"/>
      <c r="R19" s="108"/>
      <c r="S19" s="107">
        <v>1449</v>
      </c>
      <c r="T19" s="107">
        <v>191</v>
      </c>
      <c r="U19" s="67">
        <f t="shared" si="2"/>
        <v>-0.86818495514147687</v>
      </c>
      <c r="V19" s="108">
        <f t="shared" si="3"/>
        <v>-1258</v>
      </c>
      <c r="X19" s="437"/>
    </row>
    <row r="20" spans="1:25" ht="15.75" customHeight="1" outlineLevel="1">
      <c r="A20" s="423"/>
      <c r="B20" s="424" t="s">
        <v>16</v>
      </c>
      <c r="C20" s="107">
        <v>485</v>
      </c>
      <c r="D20" s="112">
        <v>521</v>
      </c>
      <c r="E20" s="67">
        <f t="shared" si="4"/>
        <v>7.4226804123711299E-2</v>
      </c>
      <c r="F20" s="108">
        <f t="shared" si="5"/>
        <v>36</v>
      </c>
      <c r="G20" s="107">
        <v>884</v>
      </c>
      <c r="H20" s="107"/>
      <c r="I20" s="67">
        <f t="shared" si="6"/>
        <v>-1</v>
      </c>
      <c r="J20" s="108">
        <f t="shared" si="7"/>
        <v>-884</v>
      </c>
      <c r="K20" s="107">
        <v>894</v>
      </c>
      <c r="L20" s="107"/>
      <c r="M20" s="67">
        <f t="shared" si="0"/>
        <v>-1</v>
      </c>
      <c r="N20" s="108">
        <f t="shared" si="1"/>
        <v>-894</v>
      </c>
      <c r="O20" s="107">
        <v>2672</v>
      </c>
      <c r="P20" s="107"/>
      <c r="Q20" s="67">
        <f t="shared" si="8"/>
        <v>-1</v>
      </c>
      <c r="R20" s="108">
        <f t="shared" si="9"/>
        <v>-2672</v>
      </c>
      <c r="S20" s="107">
        <v>0</v>
      </c>
      <c r="T20" s="107">
        <v>3157</v>
      </c>
      <c r="U20" s="67" t="str">
        <f t="shared" si="2"/>
        <v>-</v>
      </c>
      <c r="V20" s="108">
        <f t="shared" si="3"/>
        <v>3157</v>
      </c>
      <c r="X20" s="437"/>
    </row>
    <row r="21" spans="1:25" ht="15.75" customHeight="1" outlineLevel="1">
      <c r="A21" s="423"/>
      <c r="B21" s="424" t="s">
        <v>70</v>
      </c>
      <c r="C21" s="107">
        <v>0</v>
      </c>
      <c r="D21" s="112">
        <v>0</v>
      </c>
      <c r="E21" s="80"/>
      <c r="F21" s="108"/>
      <c r="G21" s="107">
        <v>0</v>
      </c>
      <c r="H21" s="107"/>
      <c r="I21" s="80"/>
      <c r="J21" s="108"/>
      <c r="K21" s="107">
        <v>0</v>
      </c>
      <c r="L21" s="107"/>
      <c r="M21" s="80" t="str">
        <f t="shared" si="0"/>
        <v>-</v>
      </c>
      <c r="N21" s="108">
        <f t="shared" si="1"/>
        <v>0</v>
      </c>
      <c r="O21" s="107">
        <v>0</v>
      </c>
      <c r="P21" s="107"/>
      <c r="Q21" s="80"/>
      <c r="R21" s="108"/>
      <c r="S21" s="107"/>
      <c r="T21" s="107"/>
      <c r="U21" s="80" t="str">
        <f t="shared" si="2"/>
        <v>-</v>
      </c>
      <c r="V21" s="108">
        <f t="shared" si="3"/>
        <v>0</v>
      </c>
      <c r="X21" s="437"/>
    </row>
    <row r="22" spans="1:25" ht="15.75" customHeight="1" outlineLevel="1">
      <c r="A22" s="423"/>
      <c r="B22" s="424" t="s">
        <v>17</v>
      </c>
      <c r="C22" s="107">
        <v>27</v>
      </c>
      <c r="D22" s="112">
        <v>-14</v>
      </c>
      <c r="E22" s="80">
        <f>D22/C22-1</f>
        <v>-1.5185185185185186</v>
      </c>
      <c r="F22" s="108">
        <f>D22-C22</f>
        <v>-41</v>
      </c>
      <c r="G22" s="107">
        <v>-135</v>
      </c>
      <c r="H22" s="107"/>
      <c r="I22" s="80">
        <f>H22/G22-1</f>
        <v>-1</v>
      </c>
      <c r="J22" s="108">
        <f>H22-G22</f>
        <v>135</v>
      </c>
      <c r="K22" s="107">
        <v>519</v>
      </c>
      <c r="L22" s="107"/>
      <c r="M22" s="80">
        <f t="shared" si="0"/>
        <v>-1</v>
      </c>
      <c r="N22" s="108">
        <f t="shared" si="1"/>
        <v>-519</v>
      </c>
      <c r="O22" s="107">
        <v>-28</v>
      </c>
      <c r="P22" s="107"/>
      <c r="Q22" s="80">
        <f>P22/O22-1</f>
        <v>-1</v>
      </c>
      <c r="R22" s="108">
        <f>P22-O22</f>
        <v>28</v>
      </c>
      <c r="S22" s="107">
        <v>-38</v>
      </c>
      <c r="T22" s="107">
        <v>-1</v>
      </c>
      <c r="U22" s="80">
        <f t="shared" si="2"/>
        <v>-0.97368421052631582</v>
      </c>
      <c r="V22" s="108">
        <f t="shared" si="3"/>
        <v>37</v>
      </c>
      <c r="X22" s="437"/>
    </row>
    <row r="23" spans="1:25" ht="15.75" customHeight="1" outlineLevel="1">
      <c r="A23" s="427"/>
      <c r="B23" s="428"/>
      <c r="C23" s="22">
        <f t="shared" ref="C23:D23" si="10">SUM(C4:C22)</f>
        <v>3125</v>
      </c>
      <c r="D23" s="22">
        <f t="shared" si="10"/>
        <v>14573</v>
      </c>
      <c r="E23" s="82">
        <f>D23/C23-1</f>
        <v>3.6633599999999999</v>
      </c>
      <c r="F23" s="109">
        <f>D23-C23</f>
        <v>11448</v>
      </c>
      <c r="G23" s="22">
        <v>20508</v>
      </c>
      <c r="H23" s="22"/>
      <c r="I23" s="82">
        <f>H23/G23-1</f>
        <v>-1</v>
      </c>
      <c r="J23" s="109">
        <f>H23-G23</f>
        <v>-20508</v>
      </c>
      <c r="K23" s="22">
        <v>13141</v>
      </c>
      <c r="L23" s="22"/>
      <c r="M23" s="82">
        <f t="shared" si="0"/>
        <v>-1</v>
      </c>
      <c r="N23" s="109">
        <f t="shared" si="1"/>
        <v>-13141</v>
      </c>
      <c r="O23" s="22">
        <v>70701</v>
      </c>
      <c r="P23" s="22"/>
      <c r="Q23" s="82">
        <f>P23/O23-1</f>
        <v>-1</v>
      </c>
      <c r="R23" s="109">
        <f>P23-O23</f>
        <v>-70701</v>
      </c>
      <c r="S23" s="22">
        <f>SUM(S4:S22)</f>
        <v>44180</v>
      </c>
      <c r="T23" s="22">
        <f>SUM(T4:T22)</f>
        <v>73826</v>
      </c>
      <c r="U23" s="82">
        <f t="shared" si="2"/>
        <v>0.67102761430511548</v>
      </c>
      <c r="V23" s="109">
        <f t="shared" si="3"/>
        <v>29646</v>
      </c>
      <c r="X23" s="437"/>
    </row>
    <row r="24" spans="1:25" ht="20.25" customHeight="1">
      <c r="A24" s="420" t="s">
        <v>18</v>
      </c>
      <c r="C24" s="19"/>
      <c r="D24" s="28"/>
      <c r="E24" s="67"/>
      <c r="F24" s="68"/>
      <c r="G24" s="55">
        <v>0</v>
      </c>
      <c r="H24" s="107"/>
      <c r="I24" s="67"/>
      <c r="J24" s="68"/>
      <c r="K24" s="28"/>
      <c r="L24" s="28"/>
      <c r="M24" s="67"/>
      <c r="N24" s="68"/>
      <c r="O24" s="28"/>
      <c r="P24" s="28"/>
      <c r="Q24" s="67"/>
      <c r="R24" s="68"/>
      <c r="S24" s="28"/>
      <c r="T24" s="28"/>
      <c r="U24" s="67"/>
      <c r="V24" s="68"/>
      <c r="X24" s="437"/>
    </row>
    <row r="25" spans="1:25" ht="15.75" customHeight="1" outlineLevel="1">
      <c r="A25" s="420"/>
      <c r="B25" s="422" t="s">
        <v>438</v>
      </c>
      <c r="C25" s="19">
        <v>0</v>
      </c>
      <c r="D25" s="19">
        <v>0</v>
      </c>
      <c r="E25" s="67"/>
      <c r="F25" s="68"/>
      <c r="G25" s="28">
        <v>0</v>
      </c>
      <c r="H25" s="107"/>
      <c r="I25" s="67"/>
      <c r="J25" s="68"/>
      <c r="K25" s="28"/>
      <c r="L25" s="107"/>
      <c r="M25" s="67"/>
      <c r="N25" s="68"/>
      <c r="O25" s="28"/>
      <c r="P25" s="28"/>
      <c r="Q25" s="67"/>
      <c r="R25" s="68"/>
      <c r="S25" s="19"/>
      <c r="T25" s="19"/>
      <c r="U25" s="67"/>
      <c r="V25" s="68"/>
      <c r="W25" s="119"/>
      <c r="X25" s="437"/>
    </row>
    <row r="26" spans="1:25" ht="15.75" customHeight="1" outlineLevel="1">
      <c r="A26" s="421"/>
      <c r="B26" s="422" t="s">
        <v>439</v>
      </c>
      <c r="C26" s="107">
        <v>34726</v>
      </c>
      <c r="D26" s="107">
        <v>19852</v>
      </c>
      <c r="E26" s="67">
        <f t="shared" ref="E26:E32" si="11">D26/C26-1</f>
        <v>-0.42832459828370673</v>
      </c>
      <c r="F26" s="108">
        <f t="shared" ref="F26:F32" si="12">D26-C26</f>
        <v>-14874</v>
      </c>
      <c r="G26" s="107">
        <v>-3459</v>
      </c>
      <c r="H26" s="107"/>
      <c r="I26" s="67">
        <f t="shared" ref="I26:I33" si="13">H26/G27-1</f>
        <v>-1</v>
      </c>
      <c r="J26" s="108">
        <f t="shared" ref="J26:J34" si="14">H26-G27</f>
        <v>12293</v>
      </c>
      <c r="K26" s="107">
        <v>-4771</v>
      </c>
      <c r="L26" s="107"/>
      <c r="M26" s="67">
        <f t="shared" ref="M26:M36" si="15">IFERROR(L26/K26-1,"-")</f>
        <v>-1</v>
      </c>
      <c r="N26" s="108">
        <f t="shared" ref="N26:N36" si="16">L26-K26</f>
        <v>4771</v>
      </c>
      <c r="O26" s="107">
        <v>-44850</v>
      </c>
      <c r="P26" s="107"/>
      <c r="Q26" s="67">
        <f t="shared" ref="Q26:Q32" si="17">P26/O26-1</f>
        <v>-1</v>
      </c>
      <c r="R26" s="108">
        <f t="shared" ref="R26:R32" si="18">P26-O26</f>
        <v>44850</v>
      </c>
      <c r="S26" s="107">
        <v>3601</v>
      </c>
      <c r="T26" s="107">
        <v>-10124</v>
      </c>
      <c r="U26" s="67">
        <f t="shared" ref="U26:U36" si="19">IFERROR(T26/S26-1,"-")</f>
        <v>-3.8114412663149126</v>
      </c>
      <c r="V26" s="108">
        <f t="shared" ref="V26:V36" si="20">T26-S26</f>
        <v>-13725</v>
      </c>
      <c r="W26"/>
      <c r="X26" s="437"/>
      <c r="Y26"/>
    </row>
    <row r="27" spans="1:25" ht="15.75" customHeight="1" outlineLevel="1">
      <c r="A27" s="421"/>
      <c r="B27" s="422" t="s">
        <v>19</v>
      </c>
      <c r="C27" s="107">
        <v>-14764</v>
      </c>
      <c r="D27" s="107">
        <v>-21433</v>
      </c>
      <c r="E27" s="67">
        <f t="shared" si="11"/>
        <v>0.45170685451097259</v>
      </c>
      <c r="F27" s="108">
        <f t="shared" si="12"/>
        <v>-6669</v>
      </c>
      <c r="G27" s="107">
        <v>-12293</v>
      </c>
      <c r="H27" s="107"/>
      <c r="I27" s="67">
        <f t="shared" si="13"/>
        <v>-1</v>
      </c>
      <c r="J27" s="108">
        <f t="shared" si="14"/>
        <v>-3249</v>
      </c>
      <c r="K27" s="107">
        <v>-12728</v>
      </c>
      <c r="L27" s="107"/>
      <c r="M27" s="67">
        <f t="shared" si="15"/>
        <v>-1</v>
      </c>
      <c r="N27" s="108">
        <f t="shared" si="16"/>
        <v>12728</v>
      </c>
      <c r="O27" s="107">
        <v>-22954</v>
      </c>
      <c r="P27" s="107"/>
      <c r="Q27" s="67">
        <f t="shared" si="17"/>
        <v>-1</v>
      </c>
      <c r="R27" s="108">
        <f t="shared" si="18"/>
        <v>22954</v>
      </c>
      <c r="S27" s="107">
        <v>40530</v>
      </c>
      <c r="T27" s="107">
        <v>-37718</v>
      </c>
      <c r="U27" s="67">
        <f t="shared" si="19"/>
        <v>-1.9306192943498643</v>
      </c>
      <c r="V27" s="108">
        <f t="shared" si="20"/>
        <v>-78248</v>
      </c>
      <c r="W27"/>
      <c r="X27" s="437"/>
      <c r="Y27"/>
    </row>
    <row r="28" spans="1:25" ht="15.75" customHeight="1" outlineLevel="1">
      <c r="A28" s="421"/>
      <c r="B28" s="422" t="s">
        <v>20</v>
      </c>
      <c r="C28" s="107">
        <v>1271</v>
      </c>
      <c r="D28" s="107">
        <v>4732</v>
      </c>
      <c r="E28" s="67">
        <f t="shared" si="11"/>
        <v>2.7230527143981118</v>
      </c>
      <c r="F28" s="108">
        <f t="shared" si="12"/>
        <v>3461</v>
      </c>
      <c r="G28" s="107">
        <v>3249</v>
      </c>
      <c r="H28" s="107"/>
      <c r="I28" s="67">
        <f t="shared" si="13"/>
        <v>-1</v>
      </c>
      <c r="J28" s="108">
        <f t="shared" si="14"/>
        <v>-1294</v>
      </c>
      <c r="K28" s="107">
        <v>4006</v>
      </c>
      <c r="L28" s="107"/>
      <c r="M28" s="67">
        <f t="shared" si="15"/>
        <v>-1</v>
      </c>
      <c r="N28" s="108">
        <f t="shared" si="16"/>
        <v>-4006</v>
      </c>
      <c r="O28" s="107">
        <v>19073</v>
      </c>
      <c r="P28" s="107"/>
      <c r="Q28" s="67">
        <f t="shared" si="17"/>
        <v>-1</v>
      </c>
      <c r="R28" s="108">
        <f t="shared" si="18"/>
        <v>-19073</v>
      </c>
      <c r="S28" s="107">
        <v>8846</v>
      </c>
      <c r="T28" s="107">
        <v>20344</v>
      </c>
      <c r="U28" s="67">
        <f t="shared" si="19"/>
        <v>1.2997965182003166</v>
      </c>
      <c r="V28" s="108">
        <f t="shared" si="20"/>
        <v>11498</v>
      </c>
      <c r="W28"/>
      <c r="X28" s="437"/>
      <c r="Y28"/>
    </row>
    <row r="29" spans="1:25" ht="15.75" customHeight="1" outlineLevel="1">
      <c r="A29" s="421"/>
      <c r="B29" s="422" t="s">
        <v>53</v>
      </c>
      <c r="C29" s="107">
        <v>-280</v>
      </c>
      <c r="D29" s="107">
        <v>628</v>
      </c>
      <c r="E29" s="67">
        <f t="shared" si="11"/>
        <v>-3.2428571428571429</v>
      </c>
      <c r="F29" s="108">
        <f t="shared" si="12"/>
        <v>908</v>
      </c>
      <c r="G29" s="107">
        <v>1294</v>
      </c>
      <c r="H29" s="107"/>
      <c r="I29" s="67">
        <f t="shared" si="13"/>
        <v>-1</v>
      </c>
      <c r="J29" s="108">
        <f t="shared" si="14"/>
        <v>-162</v>
      </c>
      <c r="K29" s="107">
        <v>1136</v>
      </c>
      <c r="L29" s="107"/>
      <c r="M29" s="67">
        <f t="shared" si="15"/>
        <v>-1</v>
      </c>
      <c r="N29" s="108">
        <f t="shared" si="16"/>
        <v>-1136</v>
      </c>
      <c r="O29" s="107">
        <v>1183</v>
      </c>
      <c r="P29" s="107"/>
      <c r="Q29" s="67">
        <f t="shared" si="17"/>
        <v>-1</v>
      </c>
      <c r="R29" s="108">
        <f t="shared" si="18"/>
        <v>-1183</v>
      </c>
      <c r="S29" s="107">
        <v>3879</v>
      </c>
      <c r="T29" s="107">
        <v>903</v>
      </c>
      <c r="U29" s="67">
        <f t="shared" si="19"/>
        <v>-0.76720804331013148</v>
      </c>
      <c r="V29" s="108">
        <f t="shared" si="20"/>
        <v>-2976</v>
      </c>
      <c r="W29"/>
      <c r="X29" s="437"/>
      <c r="Y29"/>
    </row>
    <row r="30" spans="1:25" ht="15.75" customHeight="1" outlineLevel="1">
      <c r="A30" s="421"/>
      <c r="B30" s="422" t="s">
        <v>21</v>
      </c>
      <c r="C30" s="107">
        <v>9962</v>
      </c>
      <c r="D30" s="107">
        <v>-8683</v>
      </c>
      <c r="E30" s="67">
        <f t="shared" si="11"/>
        <v>-1.8716121260791005</v>
      </c>
      <c r="F30" s="108">
        <f t="shared" si="12"/>
        <v>-18645</v>
      </c>
      <c r="G30" s="107">
        <v>162</v>
      </c>
      <c r="H30" s="107"/>
      <c r="I30" s="67">
        <f t="shared" si="13"/>
        <v>-1</v>
      </c>
      <c r="J30" s="108">
        <f t="shared" si="14"/>
        <v>-3392</v>
      </c>
      <c r="K30" s="107">
        <v>14306</v>
      </c>
      <c r="L30" s="107"/>
      <c r="M30" s="67">
        <f t="shared" si="15"/>
        <v>-1</v>
      </c>
      <c r="N30" s="108">
        <f t="shared" si="16"/>
        <v>-14306</v>
      </c>
      <c r="O30" s="107">
        <v>6398</v>
      </c>
      <c r="P30" s="107"/>
      <c r="Q30" s="67">
        <f t="shared" si="17"/>
        <v>-1</v>
      </c>
      <c r="R30" s="108">
        <f t="shared" si="18"/>
        <v>-6398</v>
      </c>
      <c r="S30" s="107">
        <v>-71953</v>
      </c>
      <c r="T30" s="107">
        <v>16360</v>
      </c>
      <c r="U30" s="67">
        <f t="shared" si="19"/>
        <v>-1.2273706447264185</v>
      </c>
      <c r="V30" s="108">
        <f t="shared" si="20"/>
        <v>88313</v>
      </c>
      <c r="W30"/>
      <c r="X30" s="437"/>
      <c r="Y30"/>
    </row>
    <row r="31" spans="1:25" ht="15.75" customHeight="1" outlineLevel="1">
      <c r="A31" s="421"/>
      <c r="B31" s="422" t="s">
        <v>440</v>
      </c>
      <c r="C31" s="107">
        <v>1727</v>
      </c>
      <c r="D31" s="107">
        <v>-4550</v>
      </c>
      <c r="E31" s="67">
        <f t="shared" si="11"/>
        <v>-3.6346265199768384</v>
      </c>
      <c r="F31" s="108">
        <f t="shared" si="12"/>
        <v>-6277</v>
      </c>
      <c r="G31" s="107">
        <v>3392</v>
      </c>
      <c r="H31" s="107"/>
      <c r="I31" s="67">
        <f t="shared" si="13"/>
        <v>-1</v>
      </c>
      <c r="J31" s="108">
        <f t="shared" si="14"/>
        <v>-3587</v>
      </c>
      <c r="K31" s="107">
        <v>2622</v>
      </c>
      <c r="L31" s="107"/>
      <c r="M31" s="67">
        <f t="shared" si="15"/>
        <v>-1</v>
      </c>
      <c r="N31" s="108">
        <f t="shared" si="16"/>
        <v>-2622</v>
      </c>
      <c r="O31" s="107">
        <v>5514</v>
      </c>
      <c r="P31" s="107"/>
      <c r="Q31" s="67">
        <f t="shared" si="17"/>
        <v>-1</v>
      </c>
      <c r="R31" s="108">
        <f t="shared" si="18"/>
        <v>-5514</v>
      </c>
      <c r="S31" s="107">
        <v>-2037</v>
      </c>
      <c r="T31" s="107">
        <v>7241</v>
      </c>
      <c r="U31" s="67">
        <f t="shared" si="19"/>
        <v>-4.55473735886107</v>
      </c>
      <c r="V31" s="108">
        <f t="shared" si="20"/>
        <v>9278</v>
      </c>
      <c r="W31" s="403"/>
      <c r="X31" s="437"/>
      <c r="Y31" s="403"/>
    </row>
    <row r="32" spans="1:25" ht="15.75" customHeight="1" outlineLevel="1">
      <c r="A32" s="421"/>
      <c r="B32" s="422" t="s">
        <v>22</v>
      </c>
      <c r="C32" s="107">
        <v>-1394</v>
      </c>
      <c r="D32" s="107">
        <v>2944</v>
      </c>
      <c r="E32" s="67">
        <f t="shared" si="11"/>
        <v>-3.1119081779053084</v>
      </c>
      <c r="F32" s="108">
        <f t="shared" si="12"/>
        <v>4338</v>
      </c>
      <c r="G32" s="107">
        <v>3587</v>
      </c>
      <c r="H32" s="107"/>
      <c r="I32" s="67">
        <f t="shared" si="13"/>
        <v>-1</v>
      </c>
      <c r="J32" s="108">
        <f t="shared" si="14"/>
        <v>2628</v>
      </c>
      <c r="K32" s="107">
        <v>-163</v>
      </c>
      <c r="L32" s="107"/>
      <c r="M32" s="67">
        <f t="shared" si="15"/>
        <v>-1</v>
      </c>
      <c r="N32" s="108">
        <f t="shared" si="16"/>
        <v>163</v>
      </c>
      <c r="O32" s="107">
        <v>409</v>
      </c>
      <c r="P32" s="107"/>
      <c r="Q32" s="67">
        <f t="shared" si="17"/>
        <v>-1</v>
      </c>
      <c r="R32" s="108">
        <f t="shared" si="18"/>
        <v>-409</v>
      </c>
      <c r="S32" s="107">
        <v>-343</v>
      </c>
      <c r="T32" s="107">
        <v>-985</v>
      </c>
      <c r="U32" s="67">
        <f t="shared" si="19"/>
        <v>1.8717201166180759</v>
      </c>
      <c r="V32" s="108">
        <f t="shared" si="20"/>
        <v>-642</v>
      </c>
      <c r="W32"/>
      <c r="X32" s="437"/>
      <c r="Y32"/>
    </row>
    <row r="33" spans="1:25" ht="15.75" customHeight="1" outlineLevel="1">
      <c r="A33" s="421"/>
      <c r="B33" s="422" t="s">
        <v>23</v>
      </c>
      <c r="C33" s="107">
        <v>-2291</v>
      </c>
      <c r="D33" s="485">
        <v>-5285</v>
      </c>
      <c r="E33" s="67">
        <f>D33/C33-1</f>
        <v>1.3068529026625928</v>
      </c>
      <c r="F33" s="108">
        <f>D33-C33</f>
        <v>-2994</v>
      </c>
      <c r="G33" s="107">
        <v>-2628</v>
      </c>
      <c r="H33" s="107"/>
      <c r="I33" s="67">
        <f t="shared" si="13"/>
        <v>-1</v>
      </c>
      <c r="J33" s="108">
        <f t="shared" si="14"/>
        <v>5153</v>
      </c>
      <c r="K33" s="107">
        <v>-4009</v>
      </c>
      <c r="L33" s="107"/>
      <c r="M33" s="67">
        <f t="shared" si="15"/>
        <v>-1</v>
      </c>
      <c r="N33" s="108">
        <f t="shared" si="16"/>
        <v>4009</v>
      </c>
      <c r="O33" s="107">
        <v>-11303</v>
      </c>
      <c r="P33" s="107"/>
      <c r="Q33" s="67">
        <f>P33/O33-1</f>
        <v>-1</v>
      </c>
      <c r="R33" s="108">
        <f>P33-O33</f>
        <v>11303</v>
      </c>
      <c r="S33" s="107">
        <v>-12898</v>
      </c>
      <c r="T33" s="107">
        <v>-13800</v>
      </c>
      <c r="U33" s="67">
        <f t="shared" si="19"/>
        <v>6.993332299581323E-2</v>
      </c>
      <c r="V33" s="108">
        <f t="shared" si="20"/>
        <v>-902</v>
      </c>
      <c r="W33"/>
      <c r="X33" s="437"/>
      <c r="Y33"/>
    </row>
    <row r="34" spans="1:25" ht="15.75" customHeight="1" outlineLevel="1">
      <c r="A34" s="421"/>
      <c r="B34" s="422" t="s">
        <v>24</v>
      </c>
      <c r="C34" s="107">
        <v>-206</v>
      </c>
      <c r="D34" s="107">
        <v>-481</v>
      </c>
      <c r="E34" s="67"/>
      <c r="F34" s="108">
        <f>D34-C34</f>
        <v>-275</v>
      </c>
      <c r="G34" s="107">
        <v>-5153</v>
      </c>
      <c r="H34" s="107"/>
      <c r="I34" s="67"/>
      <c r="J34" s="108">
        <f t="shared" si="14"/>
        <v>0</v>
      </c>
      <c r="K34" s="107">
        <v>-3708</v>
      </c>
      <c r="L34" s="107"/>
      <c r="M34" s="67">
        <f t="shared" si="15"/>
        <v>-1</v>
      </c>
      <c r="N34" s="108">
        <f t="shared" si="16"/>
        <v>3708</v>
      </c>
      <c r="O34" s="107">
        <v>0</v>
      </c>
      <c r="P34" s="107"/>
      <c r="Q34" s="67"/>
      <c r="R34" s="108">
        <f>P34-O34</f>
        <v>0</v>
      </c>
      <c r="S34" s="107">
        <v>0</v>
      </c>
      <c r="T34" s="107">
        <v>0</v>
      </c>
      <c r="U34" s="67" t="str">
        <f t="shared" si="19"/>
        <v>-</v>
      </c>
      <c r="V34" s="108">
        <f t="shared" si="20"/>
        <v>0</v>
      </c>
      <c r="W34"/>
      <c r="X34" s="437"/>
      <c r="Y34"/>
    </row>
    <row r="35" spans="1:25" ht="15.75" customHeight="1">
      <c r="A35" s="423"/>
      <c r="B35" s="424" t="s">
        <v>17</v>
      </c>
      <c r="C35" s="18">
        <v>0</v>
      </c>
      <c r="D35" s="34">
        <v>0</v>
      </c>
      <c r="E35" s="80"/>
      <c r="F35" s="81"/>
      <c r="G35" s="107">
        <v>0</v>
      </c>
      <c r="H35" s="107"/>
      <c r="I35" s="80"/>
      <c r="J35" s="81"/>
      <c r="K35" s="107">
        <v>0</v>
      </c>
      <c r="L35" s="107"/>
      <c r="M35" s="80" t="str">
        <f t="shared" si="15"/>
        <v>-</v>
      </c>
      <c r="N35" s="81">
        <f t="shared" si="16"/>
        <v>0</v>
      </c>
      <c r="O35" s="107">
        <v>-13590</v>
      </c>
      <c r="P35" s="107"/>
      <c r="Q35" s="80"/>
      <c r="R35" s="81"/>
      <c r="S35" s="107">
        <v>-853</v>
      </c>
      <c r="T35" s="107">
        <v>-13590</v>
      </c>
      <c r="U35" s="80">
        <f t="shared" si="19"/>
        <v>14.932004689331769</v>
      </c>
      <c r="V35" s="81">
        <f t="shared" si="20"/>
        <v>-12737</v>
      </c>
      <c r="W35"/>
      <c r="X35" s="437"/>
      <c r="Y35"/>
    </row>
    <row r="36" spans="1:25" ht="15.75" customHeight="1" outlineLevel="1">
      <c r="A36" s="427" t="s">
        <v>441</v>
      </c>
      <c r="B36" s="428"/>
      <c r="C36" s="21">
        <f>SUM(C23:C35)</f>
        <v>31876</v>
      </c>
      <c r="D36" s="21">
        <f t="shared" ref="D36" si="21">SUM(D23:D35)</f>
        <v>2297</v>
      </c>
      <c r="E36" s="82">
        <f>D36/C36-1</f>
        <v>-0.92793951562303922</v>
      </c>
      <c r="F36" s="109">
        <f>D36-C36</f>
        <v>-29579</v>
      </c>
      <c r="G36" s="21">
        <v>8659</v>
      </c>
      <c r="H36" s="21"/>
      <c r="I36" s="82">
        <f>H36/G36-1</f>
        <v>-1</v>
      </c>
      <c r="J36" s="109">
        <f>H36-G36</f>
        <v>-8659</v>
      </c>
      <c r="K36" s="21">
        <v>9832</v>
      </c>
      <c r="L36" s="21"/>
      <c r="M36" s="82">
        <f t="shared" si="15"/>
        <v>-1</v>
      </c>
      <c r="N36" s="109">
        <f t="shared" si="16"/>
        <v>-9832</v>
      </c>
      <c r="O36" s="21">
        <v>10581</v>
      </c>
      <c r="P36" s="21"/>
      <c r="Q36" s="82">
        <f>P36/O36-1</f>
        <v>-1</v>
      </c>
      <c r="R36" s="109">
        <f>P36-O36</f>
        <v>-10581</v>
      </c>
      <c r="S36" s="21">
        <f>SUM(S23:S35)</f>
        <v>12952</v>
      </c>
      <c r="T36" s="21">
        <f>SUM(T23:T35)</f>
        <v>42457</v>
      </c>
      <c r="U36" s="82">
        <f t="shared" si="19"/>
        <v>2.2780265596046942</v>
      </c>
      <c r="V36" s="109">
        <f t="shared" si="20"/>
        <v>29505</v>
      </c>
      <c r="W36"/>
      <c r="X36" s="437"/>
      <c r="Y36"/>
    </row>
    <row r="37" spans="1:25" ht="15.75" customHeight="1" outlineLevel="1">
      <c r="A37" s="421" t="s">
        <v>25</v>
      </c>
      <c r="B37" s="422"/>
      <c r="C37" s="17"/>
      <c r="D37" s="28"/>
      <c r="E37" s="67"/>
      <c r="F37" s="68"/>
      <c r="G37" s="28"/>
      <c r="H37" s="107"/>
      <c r="I37" s="67"/>
      <c r="J37" s="68"/>
      <c r="K37" s="28"/>
      <c r="L37" s="28"/>
      <c r="M37" s="67"/>
      <c r="N37" s="68"/>
      <c r="O37" s="107">
        <v>0</v>
      </c>
      <c r="P37" s="107"/>
      <c r="Q37" s="67"/>
      <c r="R37" s="68"/>
      <c r="S37" s="28"/>
      <c r="T37" s="28"/>
      <c r="U37" s="67"/>
      <c r="V37" s="68"/>
      <c r="W37"/>
      <c r="X37" s="437"/>
      <c r="Y37"/>
    </row>
    <row r="38" spans="1:25" ht="15.75" customHeight="1" outlineLevel="1">
      <c r="A38" s="421"/>
      <c r="B38" s="422" t="s">
        <v>405</v>
      </c>
      <c r="C38" s="112">
        <v>13</v>
      </c>
      <c r="D38" s="112">
        <v>672</v>
      </c>
      <c r="E38" s="67">
        <f>D38/C38-1</f>
        <v>50.692307692307693</v>
      </c>
      <c r="F38" s="108">
        <f>D38-C38</f>
        <v>659</v>
      </c>
      <c r="G38" s="107">
        <v>1029</v>
      </c>
      <c r="H38" s="107"/>
      <c r="I38" s="67">
        <f>H38/G38-1</f>
        <v>-1</v>
      </c>
      <c r="J38" s="108">
        <f>H38-G38</f>
        <v>-1029</v>
      </c>
      <c r="K38" s="107">
        <v>2236</v>
      </c>
      <c r="L38" s="107"/>
      <c r="M38" s="67">
        <f t="shared" ref="M38:M47" si="22">IFERROR(L38/K38-1,"-")</f>
        <v>-1</v>
      </c>
      <c r="N38" s="108">
        <f t="shared" ref="N38:N47" si="23">L38-K38</f>
        <v>-2236</v>
      </c>
      <c r="O38" s="107">
        <v>4219</v>
      </c>
      <c r="P38" s="107"/>
      <c r="Q38" s="67">
        <f>P38/O38-1</f>
        <v>-1</v>
      </c>
      <c r="R38" s="108">
        <f>P38-O38</f>
        <v>-4219</v>
      </c>
      <c r="S38" s="107">
        <v>642</v>
      </c>
      <c r="T38" s="107">
        <v>3203</v>
      </c>
      <c r="U38" s="67">
        <f t="shared" ref="U38:U47" si="24">IFERROR(T38/S38-1,"-")</f>
        <v>3.9890965732087231</v>
      </c>
      <c r="V38" s="108">
        <f t="shared" ref="V38:V47" si="25">T38-S38</f>
        <v>2561</v>
      </c>
      <c r="W38"/>
      <c r="X38" s="437"/>
      <c r="Y38"/>
    </row>
    <row r="39" spans="1:25" ht="15.75" customHeight="1" outlineLevel="1">
      <c r="A39" s="421"/>
      <c r="B39" s="422" t="s">
        <v>442</v>
      </c>
      <c r="C39" s="107">
        <v>0</v>
      </c>
      <c r="D39" s="112">
        <v>0</v>
      </c>
      <c r="E39" s="67"/>
      <c r="F39" s="108"/>
      <c r="G39" s="107">
        <v>0</v>
      </c>
      <c r="H39" s="107"/>
      <c r="I39" s="67"/>
      <c r="J39" s="108"/>
      <c r="K39" s="107">
        <v>0</v>
      </c>
      <c r="L39" s="107"/>
      <c r="M39" s="67" t="str">
        <f t="shared" si="22"/>
        <v>-</v>
      </c>
      <c r="N39" s="108">
        <f t="shared" si="23"/>
        <v>0</v>
      </c>
      <c r="O39" s="107">
        <v>0</v>
      </c>
      <c r="P39" s="107"/>
      <c r="Q39" s="67"/>
      <c r="R39" s="108"/>
      <c r="S39" s="107">
        <v>0</v>
      </c>
      <c r="T39" s="107">
        <v>0</v>
      </c>
      <c r="U39" s="67" t="str">
        <f t="shared" si="24"/>
        <v>-</v>
      </c>
      <c r="V39" s="108">
        <f t="shared" si="25"/>
        <v>0</v>
      </c>
      <c r="W39"/>
      <c r="X39" s="437"/>
      <c r="Y39"/>
    </row>
    <row r="40" spans="1:25" ht="15.75" customHeight="1" outlineLevel="1">
      <c r="A40" s="421"/>
      <c r="B40" s="422" t="s">
        <v>443</v>
      </c>
      <c r="C40" s="107">
        <v>0</v>
      </c>
      <c r="D40" s="112">
        <v>0</v>
      </c>
      <c r="E40" s="67"/>
      <c r="F40" s="108"/>
      <c r="G40" s="107">
        <v>0</v>
      </c>
      <c r="H40" s="107"/>
      <c r="I40" s="67"/>
      <c r="J40" s="108"/>
      <c r="K40" s="107">
        <v>0</v>
      </c>
      <c r="L40" s="107"/>
      <c r="M40" s="67" t="str">
        <f t="shared" si="22"/>
        <v>-</v>
      </c>
      <c r="N40" s="108">
        <f t="shared" si="23"/>
        <v>0</v>
      </c>
      <c r="O40" s="107">
        <v>0</v>
      </c>
      <c r="P40" s="107"/>
      <c r="Q40" s="67"/>
      <c r="R40" s="108"/>
      <c r="S40" s="107">
        <v>0</v>
      </c>
      <c r="T40" s="107">
        <v>0</v>
      </c>
      <c r="U40" s="67" t="str">
        <f t="shared" si="24"/>
        <v>-</v>
      </c>
      <c r="V40" s="108">
        <f t="shared" si="25"/>
        <v>0</v>
      </c>
      <c r="W40"/>
      <c r="X40" s="437"/>
      <c r="Y40"/>
    </row>
    <row r="41" spans="1:25" ht="15.75" customHeight="1" outlineLevel="1">
      <c r="A41" s="421"/>
      <c r="B41" s="422" t="s">
        <v>444</v>
      </c>
      <c r="C41" s="107">
        <v>-1016</v>
      </c>
      <c r="D41" s="112">
        <v>0</v>
      </c>
      <c r="E41" s="67">
        <f>D41/C41-1</f>
        <v>-1</v>
      </c>
      <c r="F41" s="108">
        <f>D41-C41</f>
        <v>1016</v>
      </c>
      <c r="G41" s="107">
        <v>-1045</v>
      </c>
      <c r="H41" s="107"/>
      <c r="I41" s="67">
        <f>H41/G41-1</f>
        <v>-1</v>
      </c>
      <c r="J41" s="108">
        <f>H41-G41</f>
        <v>1045</v>
      </c>
      <c r="K41" s="107">
        <v>1032</v>
      </c>
      <c r="L41" s="107"/>
      <c r="M41" s="67">
        <f t="shared" si="22"/>
        <v>-1</v>
      </c>
      <c r="N41" s="108">
        <f t="shared" si="23"/>
        <v>-1032</v>
      </c>
      <c r="O41" s="107">
        <v>-13</v>
      </c>
      <c r="P41" s="107"/>
      <c r="Q41" s="67">
        <f>P41/O41-1</f>
        <v>-1</v>
      </c>
      <c r="R41" s="108">
        <f>P41-O41</f>
        <v>13</v>
      </c>
      <c r="S41" s="107">
        <v>-538</v>
      </c>
      <c r="T41" s="107">
        <v>0</v>
      </c>
      <c r="U41" s="67">
        <f t="shared" si="24"/>
        <v>-1</v>
      </c>
      <c r="V41" s="108">
        <f t="shared" si="25"/>
        <v>538</v>
      </c>
      <c r="W41"/>
      <c r="X41" s="437"/>
      <c r="Y41"/>
    </row>
    <row r="42" spans="1:25" ht="15.75" customHeight="1" outlineLevel="1">
      <c r="A42" s="421"/>
      <c r="B42" s="422" t="s">
        <v>409</v>
      </c>
      <c r="C42" s="107">
        <v>0</v>
      </c>
      <c r="D42" s="112">
        <v>-3</v>
      </c>
      <c r="E42" s="67"/>
      <c r="F42" s="108"/>
      <c r="G42" s="107">
        <v>0</v>
      </c>
      <c r="H42" s="107"/>
      <c r="I42" s="67"/>
      <c r="J42" s="108"/>
      <c r="K42" s="107">
        <v>0</v>
      </c>
      <c r="L42" s="107"/>
      <c r="M42" s="67" t="str">
        <f t="shared" si="22"/>
        <v>-</v>
      </c>
      <c r="N42" s="108">
        <f t="shared" si="23"/>
        <v>0</v>
      </c>
      <c r="O42" s="107">
        <v>0</v>
      </c>
      <c r="P42" s="107"/>
      <c r="Q42" s="67"/>
      <c r="R42" s="108"/>
      <c r="S42" s="107">
        <v>0</v>
      </c>
      <c r="T42" s="107">
        <v>0</v>
      </c>
      <c r="U42" s="67" t="str">
        <f t="shared" si="24"/>
        <v>-</v>
      </c>
      <c r="V42" s="108">
        <f t="shared" si="25"/>
        <v>0</v>
      </c>
      <c r="W42" s="357"/>
      <c r="X42" s="437"/>
      <c r="Y42" s="357"/>
    </row>
    <row r="43" spans="1:25" ht="15.75" customHeight="1" outlineLevel="1">
      <c r="A43" s="421"/>
      <c r="B43" s="440" t="s">
        <v>26</v>
      </c>
      <c r="C43" s="107">
        <v>-732</v>
      </c>
      <c r="D43" s="112">
        <v>-1406</v>
      </c>
      <c r="E43" s="67">
        <f>D43/C43-1</f>
        <v>0.92076502732240439</v>
      </c>
      <c r="F43" s="108">
        <f>D43-C43</f>
        <v>-674</v>
      </c>
      <c r="G43" s="107">
        <v>-507</v>
      </c>
      <c r="H43" s="107"/>
      <c r="I43" s="67">
        <f>H43/G43-1</f>
        <v>-1</v>
      </c>
      <c r="J43" s="108">
        <f>H43-G43</f>
        <v>507</v>
      </c>
      <c r="K43" s="107">
        <v>-1356</v>
      </c>
      <c r="L43" s="107"/>
      <c r="M43" s="67">
        <f t="shared" si="22"/>
        <v>-1</v>
      </c>
      <c r="N43" s="108">
        <f t="shared" si="23"/>
        <v>1356</v>
      </c>
      <c r="O43" s="107">
        <v>-2135</v>
      </c>
      <c r="P43" s="107"/>
      <c r="Q43" s="67">
        <f>P43/O43-1</f>
        <v>-1</v>
      </c>
      <c r="R43" s="108">
        <f>P43-O43</f>
        <v>2135</v>
      </c>
      <c r="S43" s="107">
        <v>-1440</v>
      </c>
      <c r="T43" s="107">
        <v>-2867</v>
      </c>
      <c r="U43" s="67">
        <f t="shared" si="24"/>
        <v>0.99097222222222214</v>
      </c>
      <c r="V43" s="108">
        <f t="shared" si="25"/>
        <v>-1427</v>
      </c>
      <c r="W43"/>
      <c r="X43" s="437"/>
      <c r="Y43"/>
    </row>
    <row r="44" spans="1:25" ht="15.75" customHeight="1" outlineLevel="1">
      <c r="A44" s="421"/>
      <c r="B44" s="440" t="s">
        <v>445</v>
      </c>
      <c r="C44" s="107">
        <v>946</v>
      </c>
      <c r="D44" s="112">
        <v>201</v>
      </c>
      <c r="E44" s="67">
        <f>D44/C44-1</f>
        <v>-0.78752642706131082</v>
      </c>
      <c r="F44" s="108">
        <f>D44-C44</f>
        <v>-745</v>
      </c>
      <c r="G44" s="107">
        <v>210</v>
      </c>
      <c r="H44" s="107"/>
      <c r="I44" s="67">
        <f>H44/G44-1</f>
        <v>-1</v>
      </c>
      <c r="J44" s="108">
        <f>H44-G44</f>
        <v>-210</v>
      </c>
      <c r="K44" s="107">
        <v>238</v>
      </c>
      <c r="L44" s="107"/>
      <c r="M44" s="67">
        <f t="shared" si="22"/>
        <v>-1</v>
      </c>
      <c r="N44" s="108">
        <f t="shared" si="23"/>
        <v>-238</v>
      </c>
      <c r="O44" s="107">
        <v>1255</v>
      </c>
      <c r="P44" s="107"/>
      <c r="Q44" s="67">
        <f>P44/O44-1</f>
        <v>-1</v>
      </c>
      <c r="R44" s="108">
        <f>P44-O44</f>
        <v>-1255</v>
      </c>
      <c r="S44" s="107">
        <v>3379</v>
      </c>
      <c r="T44" s="107">
        <v>2201</v>
      </c>
      <c r="U44" s="67">
        <f t="shared" si="24"/>
        <v>-0.34862385321100919</v>
      </c>
      <c r="V44" s="108">
        <f t="shared" si="25"/>
        <v>-1178</v>
      </c>
      <c r="W44"/>
      <c r="X44" s="437"/>
      <c r="Y44"/>
    </row>
    <row r="45" spans="1:25" ht="15.75" customHeight="1">
      <c r="A45" s="421"/>
      <c r="B45" s="440" t="s">
        <v>446</v>
      </c>
      <c r="C45" s="107">
        <v>-442</v>
      </c>
      <c r="D45" s="112">
        <v>-440</v>
      </c>
      <c r="E45" s="67">
        <f>D45/C45-1</f>
        <v>-4.5248868778280382E-3</v>
      </c>
      <c r="F45" s="108">
        <f>D45-C45</f>
        <v>2</v>
      </c>
      <c r="G45" s="107">
        <v>-994</v>
      </c>
      <c r="H45" s="107"/>
      <c r="I45" s="67">
        <f>H45/G45-1</f>
        <v>-1</v>
      </c>
      <c r="J45" s="108">
        <f>H45-G45</f>
        <v>994</v>
      </c>
      <c r="K45" s="107">
        <v>-879</v>
      </c>
      <c r="L45" s="107"/>
      <c r="M45" s="67">
        <f t="shared" si="22"/>
        <v>-1</v>
      </c>
      <c r="N45" s="108">
        <f t="shared" si="23"/>
        <v>879</v>
      </c>
      <c r="O45" s="107">
        <v>-2228</v>
      </c>
      <c r="P45" s="107"/>
      <c r="Q45" s="67">
        <f>P45/O45-1</f>
        <v>-1</v>
      </c>
      <c r="R45" s="108">
        <f>P45-O45</f>
        <v>2228</v>
      </c>
      <c r="S45" s="107">
        <v>-1665</v>
      </c>
      <c r="T45" s="107">
        <v>-2670</v>
      </c>
      <c r="U45" s="67">
        <f t="shared" si="24"/>
        <v>0.60360360360360366</v>
      </c>
      <c r="V45" s="108">
        <f t="shared" si="25"/>
        <v>-1005</v>
      </c>
      <c r="W45"/>
      <c r="X45" s="437"/>
      <c r="Y45"/>
    </row>
    <row r="46" spans="1:25" ht="15.75" customHeight="1" outlineLevel="1">
      <c r="A46" s="421"/>
      <c r="B46" s="422" t="s">
        <v>447</v>
      </c>
      <c r="C46" s="107">
        <v>0</v>
      </c>
      <c r="D46" s="107">
        <v>0</v>
      </c>
      <c r="E46" s="67"/>
      <c r="F46" s="108"/>
      <c r="G46" s="107">
        <v>0</v>
      </c>
      <c r="H46" s="107"/>
      <c r="I46" s="67"/>
      <c r="J46" s="108"/>
      <c r="K46" s="107">
        <v>0</v>
      </c>
      <c r="L46" s="107"/>
      <c r="M46" s="67" t="str">
        <f t="shared" si="22"/>
        <v>-</v>
      </c>
      <c r="N46" s="108">
        <f t="shared" si="23"/>
        <v>0</v>
      </c>
      <c r="O46" s="107">
        <v>0</v>
      </c>
      <c r="P46" s="107"/>
      <c r="Q46" s="67"/>
      <c r="R46" s="108"/>
      <c r="S46" s="107">
        <v>0</v>
      </c>
      <c r="T46" s="107">
        <v>0</v>
      </c>
      <c r="U46" s="67" t="str">
        <f t="shared" si="24"/>
        <v>-</v>
      </c>
      <c r="V46" s="108">
        <f t="shared" si="25"/>
        <v>0</v>
      </c>
      <c r="W46"/>
      <c r="X46" s="437"/>
      <c r="Y46"/>
    </row>
    <row r="47" spans="1:25" ht="15.75" customHeight="1" outlineLevel="1">
      <c r="A47" s="427" t="s">
        <v>448</v>
      </c>
      <c r="B47" s="428"/>
      <c r="C47" s="21">
        <f t="shared" ref="C47" si="26">SUM(C38:C46)</f>
        <v>-1231</v>
      </c>
      <c r="D47" s="21">
        <f>SUM(D38:D46)</f>
        <v>-976</v>
      </c>
      <c r="E47" s="82">
        <f>D47/C47-1</f>
        <v>-0.20714865962632012</v>
      </c>
      <c r="F47" s="109">
        <f>D47-C47</f>
        <v>255</v>
      </c>
      <c r="G47" s="21">
        <v>-1307</v>
      </c>
      <c r="H47" s="21"/>
      <c r="I47" s="82">
        <f>H47/G47-1</f>
        <v>-1</v>
      </c>
      <c r="J47" s="109">
        <f>H47-G47</f>
        <v>1307</v>
      </c>
      <c r="K47" s="21">
        <v>1271</v>
      </c>
      <c r="L47" s="21"/>
      <c r="M47" s="82">
        <f t="shared" si="22"/>
        <v>-1</v>
      </c>
      <c r="N47" s="109">
        <f t="shared" si="23"/>
        <v>-1271</v>
      </c>
      <c r="O47" s="21">
        <v>1098</v>
      </c>
      <c r="P47" s="21"/>
      <c r="Q47" s="82">
        <f>P47/O47-1</f>
        <v>-1</v>
      </c>
      <c r="R47" s="109">
        <f>P47-O47</f>
        <v>-1098</v>
      </c>
      <c r="S47" s="21">
        <f>SUM(S38:S46)</f>
        <v>378</v>
      </c>
      <c r="T47" s="21">
        <f>SUM(T38:T46)</f>
        <v>-133</v>
      </c>
      <c r="U47" s="82">
        <f t="shared" si="24"/>
        <v>-1.3518518518518519</v>
      </c>
      <c r="V47" s="109">
        <f t="shared" si="25"/>
        <v>-511</v>
      </c>
      <c r="W47"/>
      <c r="X47" s="437"/>
      <c r="Y47"/>
    </row>
    <row r="48" spans="1:25" ht="15.75" customHeight="1" outlineLevel="1">
      <c r="A48" s="421" t="s">
        <v>27</v>
      </c>
      <c r="B48" s="422"/>
      <c r="C48" s="23"/>
      <c r="D48" s="28"/>
      <c r="E48" s="67"/>
      <c r="F48" s="68"/>
      <c r="G48" s="34"/>
      <c r="H48" s="107"/>
      <c r="I48" s="67"/>
      <c r="J48" s="68"/>
      <c r="K48" s="28"/>
      <c r="L48" s="28"/>
      <c r="M48" s="67"/>
      <c r="N48" s="68"/>
      <c r="O48" s="28"/>
      <c r="P48" s="28"/>
      <c r="Q48" s="67"/>
      <c r="R48" s="68"/>
      <c r="S48" s="107"/>
      <c r="T48" s="107"/>
      <c r="U48" s="67"/>
      <c r="V48" s="68"/>
      <c r="W48"/>
      <c r="X48" s="437"/>
      <c r="Y48"/>
    </row>
    <row r="49" spans="1:25" s="114" customFormat="1" ht="15.75" customHeight="1" outlineLevel="1">
      <c r="A49" s="439"/>
      <c r="B49" s="440" t="s">
        <v>449</v>
      </c>
      <c r="C49" s="107">
        <v>0</v>
      </c>
      <c r="D49" s="28">
        <v>-1389</v>
      </c>
      <c r="E49" s="67"/>
      <c r="F49" s="108">
        <f>D49-C49</f>
        <v>-1389</v>
      </c>
      <c r="G49" s="107">
        <v>0</v>
      </c>
      <c r="H49" s="107"/>
      <c r="I49" s="67"/>
      <c r="J49" s="108">
        <f>H49-G49</f>
        <v>0</v>
      </c>
      <c r="K49" s="107">
        <v>-5371</v>
      </c>
      <c r="L49" s="107"/>
      <c r="M49" s="67">
        <f t="shared" ref="M49:M60" si="27">IFERROR(L49/K49-1,"-")</f>
        <v>-1</v>
      </c>
      <c r="N49" s="108">
        <f t="shared" ref="N49:N60" si="28">L49-K49</f>
        <v>5371</v>
      </c>
      <c r="O49" s="107">
        <v>-12968</v>
      </c>
      <c r="P49" s="107"/>
      <c r="Q49" s="67">
        <f t="shared" ref="Q49:Q58" si="29">P49/O49-1</f>
        <v>-1</v>
      </c>
      <c r="R49" s="108">
        <f>P49-O49</f>
        <v>12968</v>
      </c>
      <c r="S49" s="107"/>
      <c r="T49" s="107">
        <v>-12968</v>
      </c>
      <c r="U49" s="67" t="str">
        <f t="shared" ref="U49:U60" si="30">IFERROR(T49/S49-1,"-")</f>
        <v>-</v>
      </c>
      <c r="V49" s="108">
        <f t="shared" ref="V49:V60" si="31">T49-S49</f>
        <v>-12968</v>
      </c>
      <c r="W49" s="113"/>
      <c r="X49" s="437"/>
      <c r="Y49" s="113"/>
    </row>
    <row r="50" spans="1:25" ht="15.75" customHeight="1" outlineLevel="1">
      <c r="A50" s="421"/>
      <c r="B50" s="422" t="s">
        <v>444</v>
      </c>
      <c r="C50" s="107">
        <v>0</v>
      </c>
      <c r="D50" s="28">
        <v>-636</v>
      </c>
      <c r="E50" s="67"/>
      <c r="F50" s="108">
        <f>D50-C50</f>
        <v>-636</v>
      </c>
      <c r="G50" s="107">
        <v>0</v>
      </c>
      <c r="H50" s="107"/>
      <c r="I50" s="67"/>
      <c r="J50" s="108">
        <f>H50-G50</f>
        <v>0</v>
      </c>
      <c r="K50" s="107">
        <v>-3286</v>
      </c>
      <c r="L50" s="107"/>
      <c r="M50" s="67">
        <f t="shared" si="27"/>
        <v>-1</v>
      </c>
      <c r="N50" s="108">
        <f t="shared" si="28"/>
        <v>3286</v>
      </c>
      <c r="O50" s="107">
        <v>-3343</v>
      </c>
      <c r="P50" s="107"/>
      <c r="Q50" s="67">
        <f t="shared" si="29"/>
        <v>-1</v>
      </c>
      <c r="R50" s="108">
        <f t="shared" ref="R50:R58" si="32">P50-O50</f>
        <v>3343</v>
      </c>
      <c r="S50" s="107">
        <v>0</v>
      </c>
      <c r="T50" s="107">
        <v>-3343</v>
      </c>
      <c r="U50" s="67" t="str">
        <f t="shared" si="30"/>
        <v>-</v>
      </c>
      <c r="V50" s="108">
        <f t="shared" si="31"/>
        <v>-3343</v>
      </c>
      <c r="W50"/>
      <c r="X50" s="437"/>
      <c r="Y50"/>
    </row>
    <row r="51" spans="1:25" ht="15.75" customHeight="1" outlineLevel="1">
      <c r="A51" s="421"/>
      <c r="B51" s="422" t="s">
        <v>450</v>
      </c>
      <c r="C51" s="107">
        <v>0</v>
      </c>
      <c r="D51" s="28">
        <v>0</v>
      </c>
      <c r="E51" s="67"/>
      <c r="F51" s="108"/>
      <c r="G51" s="107">
        <v>0</v>
      </c>
      <c r="H51" s="107"/>
      <c r="I51" s="67"/>
      <c r="J51" s="108"/>
      <c r="K51" s="107">
        <v>0</v>
      </c>
      <c r="L51" s="107"/>
      <c r="M51" s="67" t="str">
        <f t="shared" si="27"/>
        <v>-</v>
      </c>
      <c r="N51" s="108">
        <f t="shared" si="28"/>
        <v>0</v>
      </c>
      <c r="O51" s="107">
        <v>0</v>
      </c>
      <c r="P51" s="107"/>
      <c r="Q51" s="67" t="e">
        <f t="shared" si="29"/>
        <v>#DIV/0!</v>
      </c>
      <c r="R51" s="108">
        <f t="shared" si="32"/>
        <v>0</v>
      </c>
      <c r="S51" s="107"/>
      <c r="T51" s="107"/>
      <c r="U51" s="67" t="str">
        <f t="shared" si="30"/>
        <v>-</v>
      </c>
      <c r="V51" s="108">
        <f t="shared" si="31"/>
        <v>0</v>
      </c>
      <c r="W51"/>
      <c r="X51" s="437"/>
      <c r="Y51"/>
    </row>
    <row r="52" spans="1:25" ht="15.75" customHeight="1" outlineLevel="1">
      <c r="A52" s="421"/>
      <c r="B52" s="422" t="s">
        <v>28</v>
      </c>
      <c r="C52" s="107">
        <v>0</v>
      </c>
      <c r="D52" s="28">
        <v>-5999</v>
      </c>
      <c r="E52" s="67"/>
      <c r="F52" s="108">
        <f>D52-C52</f>
        <v>-5999</v>
      </c>
      <c r="G52" s="107">
        <v>0</v>
      </c>
      <c r="H52" s="107"/>
      <c r="I52" s="67"/>
      <c r="J52" s="108">
        <f>H52-G52</f>
        <v>0</v>
      </c>
      <c r="K52" s="107">
        <v>0</v>
      </c>
      <c r="L52" s="107"/>
      <c r="M52" s="67" t="str">
        <f t="shared" si="27"/>
        <v>-</v>
      </c>
      <c r="N52" s="108">
        <f t="shared" si="28"/>
        <v>0</v>
      </c>
      <c r="O52" s="107">
        <v>0</v>
      </c>
      <c r="P52" s="107"/>
      <c r="Q52" s="67" t="e">
        <f t="shared" si="29"/>
        <v>#DIV/0!</v>
      </c>
      <c r="R52" s="108">
        <f t="shared" si="32"/>
        <v>0</v>
      </c>
      <c r="S52" s="107"/>
      <c r="T52" s="107"/>
      <c r="U52" s="67" t="str">
        <f t="shared" si="30"/>
        <v>-</v>
      </c>
      <c r="V52" s="108">
        <f t="shared" si="31"/>
        <v>0</v>
      </c>
      <c r="W52"/>
      <c r="X52" s="437"/>
      <c r="Y52"/>
    </row>
    <row r="53" spans="1:25" ht="15.75" customHeight="1" outlineLevel="1">
      <c r="A53" s="421"/>
      <c r="B53" s="422" t="s">
        <v>464</v>
      </c>
      <c r="C53" s="107">
        <v>-97</v>
      </c>
      <c r="D53" s="28">
        <v>-66</v>
      </c>
      <c r="E53" s="67"/>
      <c r="F53" s="108"/>
      <c r="G53" s="107">
        <v>106</v>
      </c>
      <c r="H53" s="107"/>
      <c r="I53" s="67"/>
      <c r="J53" s="108"/>
      <c r="K53" s="107">
        <v>-1296</v>
      </c>
      <c r="L53" s="107"/>
      <c r="M53" s="67">
        <f t="shared" si="27"/>
        <v>-1</v>
      </c>
      <c r="N53" s="108">
        <f t="shared" si="28"/>
        <v>1296</v>
      </c>
      <c r="O53" s="107">
        <v>4059</v>
      </c>
      <c r="P53" s="107"/>
      <c r="Q53" s="67">
        <f t="shared" si="29"/>
        <v>-1</v>
      </c>
      <c r="R53" s="108">
        <f t="shared" si="32"/>
        <v>-4059</v>
      </c>
      <c r="S53" s="107">
        <v>-4212</v>
      </c>
      <c r="T53" s="107">
        <v>3962</v>
      </c>
      <c r="U53" s="67">
        <f t="shared" si="30"/>
        <v>-1.9406457739791074</v>
      </c>
      <c r="V53" s="108">
        <f t="shared" si="31"/>
        <v>8174</v>
      </c>
      <c r="W53" s="357"/>
      <c r="X53" s="437"/>
      <c r="Y53" s="357"/>
    </row>
    <row r="54" spans="1:25" ht="15.75" customHeight="1" outlineLevel="1">
      <c r="A54" s="421"/>
      <c r="B54" s="422" t="s">
        <v>422</v>
      </c>
      <c r="C54" s="107">
        <v>0</v>
      </c>
      <c r="D54" s="28">
        <v>0</v>
      </c>
      <c r="E54" s="67" t="e">
        <f>D54/C54-1</f>
        <v>#DIV/0!</v>
      </c>
      <c r="F54" s="108">
        <f>D54-C54</f>
        <v>0</v>
      </c>
      <c r="G54" s="107">
        <v>0</v>
      </c>
      <c r="H54" s="107"/>
      <c r="I54" s="67" t="e">
        <f>H54/G54-1</f>
        <v>#DIV/0!</v>
      </c>
      <c r="J54" s="108">
        <f>H54-G54</f>
        <v>0</v>
      </c>
      <c r="K54" s="107">
        <v>0</v>
      </c>
      <c r="L54" s="107"/>
      <c r="M54" s="67" t="str">
        <f t="shared" si="27"/>
        <v>-</v>
      </c>
      <c r="N54" s="108">
        <f t="shared" si="28"/>
        <v>0</v>
      </c>
      <c r="O54" s="107">
        <v>0</v>
      </c>
      <c r="P54" s="107"/>
      <c r="Q54" s="67" t="e">
        <f>P54/O54-1</f>
        <v>#DIV/0!</v>
      </c>
      <c r="R54" s="108">
        <f t="shared" si="32"/>
        <v>0</v>
      </c>
      <c r="S54" s="107">
        <v>209594</v>
      </c>
      <c r="T54" s="107">
        <v>0</v>
      </c>
      <c r="U54" s="67">
        <f t="shared" si="30"/>
        <v>-1</v>
      </c>
      <c r="V54" s="108">
        <f t="shared" si="31"/>
        <v>-209594</v>
      </c>
      <c r="W54"/>
      <c r="X54" s="437"/>
      <c r="Y54"/>
    </row>
    <row r="55" spans="1:25" ht="15.75" customHeight="1">
      <c r="A55" s="421"/>
      <c r="B55" s="422" t="s">
        <v>451</v>
      </c>
      <c r="C55" s="107">
        <v>-559</v>
      </c>
      <c r="D55" s="107">
        <v>-2238</v>
      </c>
      <c r="E55" s="67">
        <f>D55/C55-1</f>
        <v>3.0035778175313057</v>
      </c>
      <c r="F55" s="108">
        <f>D55-C55</f>
        <v>-1679</v>
      </c>
      <c r="G55" s="107">
        <v>-1056</v>
      </c>
      <c r="H55" s="107"/>
      <c r="I55" s="67">
        <f>H55/G55-1</f>
        <v>-1</v>
      </c>
      <c r="J55" s="108">
        <f>H55-G55</f>
        <v>1056</v>
      </c>
      <c r="K55" s="107">
        <v>-559</v>
      </c>
      <c r="L55" s="107"/>
      <c r="M55" s="67">
        <f t="shared" si="27"/>
        <v>-1</v>
      </c>
      <c r="N55" s="108">
        <f t="shared" si="28"/>
        <v>559</v>
      </c>
      <c r="O55" s="107">
        <v>-2623</v>
      </c>
      <c r="P55" s="107"/>
      <c r="Q55" s="67">
        <f t="shared" si="29"/>
        <v>-1</v>
      </c>
      <c r="R55" s="108">
        <f t="shared" si="32"/>
        <v>2623</v>
      </c>
      <c r="S55" s="107">
        <v>-202333</v>
      </c>
      <c r="T55" s="107">
        <v>-3182</v>
      </c>
      <c r="U55" s="67">
        <f t="shared" si="30"/>
        <v>-0.98427345020337764</v>
      </c>
      <c r="V55" s="108">
        <f t="shared" si="31"/>
        <v>199151</v>
      </c>
      <c r="W55"/>
      <c r="X55" s="437"/>
      <c r="Y55"/>
    </row>
    <row r="56" spans="1:25" ht="15.75" customHeight="1">
      <c r="A56" s="421"/>
      <c r="B56" s="422" t="s">
        <v>465</v>
      </c>
      <c r="C56" s="28">
        <v>0</v>
      </c>
      <c r="D56" s="107">
        <v>0</v>
      </c>
      <c r="E56" s="67"/>
      <c r="F56" s="108">
        <f>D56-C56</f>
        <v>0</v>
      </c>
      <c r="G56" s="107">
        <v>0</v>
      </c>
      <c r="H56" s="107"/>
      <c r="I56" s="67"/>
      <c r="J56" s="108"/>
      <c r="K56" s="107">
        <v>0</v>
      </c>
      <c r="L56" s="107"/>
      <c r="M56" s="67" t="str">
        <f t="shared" si="27"/>
        <v>-</v>
      </c>
      <c r="N56" s="108">
        <f t="shared" si="28"/>
        <v>0</v>
      </c>
      <c r="O56" s="107">
        <v>0</v>
      </c>
      <c r="P56" s="107"/>
      <c r="Q56" s="67" t="e">
        <f t="shared" si="29"/>
        <v>#DIV/0!</v>
      </c>
      <c r="R56" s="108">
        <f t="shared" si="32"/>
        <v>0</v>
      </c>
      <c r="S56" s="107"/>
      <c r="T56" s="107">
        <v>0</v>
      </c>
      <c r="U56" s="67" t="str">
        <f t="shared" si="30"/>
        <v>-</v>
      </c>
      <c r="V56" s="108">
        <f t="shared" si="31"/>
        <v>0</v>
      </c>
      <c r="W56" s="357"/>
      <c r="X56" s="437"/>
      <c r="Y56" s="357"/>
    </row>
    <row r="57" spans="1:25" ht="15.75" customHeight="1">
      <c r="A57" s="421"/>
      <c r="B57" s="422" t="s">
        <v>466</v>
      </c>
      <c r="C57" s="28">
        <v>-787</v>
      </c>
      <c r="D57" s="107">
        <v>-547</v>
      </c>
      <c r="E57" s="67"/>
      <c r="F57" s="108"/>
      <c r="G57" s="107">
        <v>-658</v>
      </c>
      <c r="H57" s="107"/>
      <c r="I57" s="67"/>
      <c r="J57" s="108"/>
      <c r="K57" s="107">
        <v>-428</v>
      </c>
      <c r="L57" s="107"/>
      <c r="M57" s="67">
        <f t="shared" si="27"/>
        <v>-1</v>
      </c>
      <c r="N57" s="108">
        <f t="shared" si="28"/>
        <v>428</v>
      </c>
      <c r="O57" s="107">
        <v>-1631</v>
      </c>
      <c r="P57" s="107"/>
      <c r="Q57" s="67">
        <f t="shared" si="29"/>
        <v>-1</v>
      </c>
      <c r="R57" s="108">
        <f t="shared" si="32"/>
        <v>1631</v>
      </c>
      <c r="S57" s="107">
        <v>-5226</v>
      </c>
      <c r="T57" s="107">
        <v>-2418</v>
      </c>
      <c r="U57" s="67">
        <f t="shared" si="30"/>
        <v>-0.53731343283582089</v>
      </c>
      <c r="V57" s="108">
        <f t="shared" si="31"/>
        <v>2808</v>
      </c>
      <c r="W57" s="357"/>
      <c r="X57" s="437"/>
      <c r="Y57" s="357"/>
    </row>
    <row r="58" spans="1:25" ht="15.75" customHeight="1">
      <c r="A58" s="421"/>
      <c r="B58" s="422" t="s">
        <v>452</v>
      </c>
      <c r="C58" s="107">
        <v>0</v>
      </c>
      <c r="D58" s="107"/>
      <c r="E58" s="67"/>
      <c r="F58" s="68"/>
      <c r="G58" s="107">
        <v>0</v>
      </c>
      <c r="H58" s="107"/>
      <c r="I58" s="67"/>
      <c r="J58" s="68"/>
      <c r="K58" s="107">
        <v>0</v>
      </c>
      <c r="L58" s="107"/>
      <c r="M58" s="67" t="str">
        <f t="shared" si="27"/>
        <v>-</v>
      </c>
      <c r="N58" s="68">
        <f t="shared" si="28"/>
        <v>0</v>
      </c>
      <c r="O58" s="107">
        <v>0</v>
      </c>
      <c r="P58" s="107"/>
      <c r="Q58" s="67" t="e">
        <f t="shared" si="29"/>
        <v>#DIV/0!</v>
      </c>
      <c r="R58" s="108">
        <f t="shared" si="32"/>
        <v>0</v>
      </c>
      <c r="S58" s="107">
        <v>-4</v>
      </c>
      <c r="T58" s="107"/>
      <c r="U58" s="67">
        <f t="shared" si="30"/>
        <v>-1</v>
      </c>
      <c r="V58" s="68">
        <f t="shared" si="31"/>
        <v>4</v>
      </c>
      <c r="W58"/>
      <c r="X58" s="437"/>
      <c r="Y58"/>
    </row>
    <row r="59" spans="1:25" ht="15.75" customHeight="1">
      <c r="A59" s="427" t="s">
        <v>453</v>
      </c>
      <c r="B59" s="428"/>
      <c r="C59" s="21">
        <v>-1443</v>
      </c>
      <c r="D59" s="21">
        <f>SUM(D49:D58)</f>
        <v>-10875</v>
      </c>
      <c r="E59" s="82">
        <f>D59/C59-1</f>
        <v>6.5363825363825363</v>
      </c>
      <c r="F59" s="83">
        <f>D59-C59</f>
        <v>-9432</v>
      </c>
      <c r="G59" s="21">
        <v>-1608</v>
      </c>
      <c r="H59" s="21"/>
      <c r="I59" s="82">
        <f>H59/G59-1</f>
        <v>-1</v>
      </c>
      <c r="J59" s="83">
        <f>H59-G59</f>
        <v>1608</v>
      </c>
      <c r="K59" s="21">
        <v>-10940</v>
      </c>
      <c r="L59" s="21"/>
      <c r="M59" s="82">
        <f t="shared" si="27"/>
        <v>-1</v>
      </c>
      <c r="N59" s="83">
        <f t="shared" si="28"/>
        <v>10940</v>
      </c>
      <c r="O59" s="21">
        <v>-16506</v>
      </c>
      <c r="P59" s="21"/>
      <c r="Q59" s="82">
        <f>P59/O59-1</f>
        <v>-1</v>
      </c>
      <c r="R59" s="83">
        <f>P59-O59</f>
        <v>16506</v>
      </c>
      <c r="S59" s="21">
        <f>SUM(S49:S58)</f>
        <v>-2181</v>
      </c>
      <c r="T59" s="21">
        <f>SUM(T49:T58)</f>
        <v>-17949</v>
      </c>
      <c r="U59" s="82">
        <f t="shared" si="30"/>
        <v>7.2297111416781288</v>
      </c>
      <c r="V59" s="83">
        <f t="shared" si="31"/>
        <v>-15768</v>
      </c>
      <c r="W59"/>
      <c r="X59" s="437"/>
      <c r="Y59"/>
    </row>
    <row r="60" spans="1:25" ht="15.75" customHeight="1" thickBot="1">
      <c r="A60" s="429"/>
      <c r="B60" s="430" t="s">
        <v>29</v>
      </c>
      <c r="C60" s="24">
        <v>29202</v>
      </c>
      <c r="D60" s="24">
        <f>D59+D47+D36</f>
        <v>-9554</v>
      </c>
      <c r="E60" s="84">
        <f>D60/C60-1</f>
        <v>-1.3271693719608246</v>
      </c>
      <c r="F60" s="85">
        <f>D60-C60</f>
        <v>-38756</v>
      </c>
      <c r="G60" s="24">
        <v>5744</v>
      </c>
      <c r="H60" s="24"/>
      <c r="I60" s="84">
        <f>H60/G60-1</f>
        <v>-1</v>
      </c>
      <c r="J60" s="85">
        <f>H60-G60</f>
        <v>-5744</v>
      </c>
      <c r="K60" s="24">
        <v>163</v>
      </c>
      <c r="L60" s="24"/>
      <c r="M60" s="84">
        <f t="shared" si="27"/>
        <v>-1</v>
      </c>
      <c r="N60" s="85">
        <f t="shared" si="28"/>
        <v>-163</v>
      </c>
      <c r="O60" s="24">
        <v>-4827</v>
      </c>
      <c r="P60" s="24"/>
      <c r="Q60" s="84">
        <f>P60/O60-1</f>
        <v>-1</v>
      </c>
      <c r="R60" s="85">
        <f>P60-O60</f>
        <v>4827</v>
      </c>
      <c r="S60" s="24">
        <f>S59+S47+S36</f>
        <v>11149</v>
      </c>
      <c r="T60" s="24">
        <f>T59+T47+T36</f>
        <v>24375</v>
      </c>
      <c r="U60" s="84">
        <f t="shared" si="30"/>
        <v>1.1862947349538073</v>
      </c>
      <c r="V60" s="85">
        <f t="shared" si="31"/>
        <v>13226</v>
      </c>
      <c r="W60"/>
      <c r="X60" s="437"/>
      <c r="Y60"/>
    </row>
    <row r="61" spans="1:25" ht="15.75" customHeight="1">
      <c r="A61" s="421"/>
      <c r="B61" s="422"/>
      <c r="C61" s="20"/>
      <c r="D61" s="28"/>
      <c r="E61" s="67"/>
      <c r="F61" s="68"/>
      <c r="G61" s="29"/>
      <c r="H61" s="20"/>
      <c r="I61" s="67"/>
      <c r="J61" s="68"/>
      <c r="K61" s="28"/>
      <c r="L61" s="28"/>
      <c r="M61" s="67"/>
      <c r="N61" s="68"/>
      <c r="O61" s="28"/>
      <c r="P61" s="28"/>
      <c r="Q61" s="67"/>
      <c r="R61" s="68"/>
      <c r="S61" s="29"/>
      <c r="T61" s="29"/>
      <c r="U61" s="67"/>
      <c r="V61" s="68"/>
      <c r="W61"/>
      <c r="X61" s="437"/>
      <c r="Y61"/>
    </row>
    <row r="62" spans="1:25" ht="15.75" customHeight="1">
      <c r="A62" s="421"/>
      <c r="B62" s="39" t="s">
        <v>454</v>
      </c>
      <c r="C62" s="33">
        <v>65258</v>
      </c>
      <c r="D62" s="396">
        <v>89633</v>
      </c>
      <c r="E62" s="86">
        <f>D62/C62-1</f>
        <v>0.37351742315118464</v>
      </c>
      <c r="F62" s="108">
        <f>D62-C62</f>
        <v>24375</v>
      </c>
      <c r="G62" s="107">
        <v>94460</v>
      </c>
      <c r="H62" s="396"/>
      <c r="I62" s="86">
        <f>H62/G62-1</f>
        <v>-1</v>
      </c>
      <c r="J62" s="108">
        <f>H62-G62</f>
        <v>-94460</v>
      </c>
      <c r="K62" s="33">
        <v>100204</v>
      </c>
      <c r="L62" s="396"/>
      <c r="M62" s="86">
        <f>IFERROR(L62/K62-1,"-")</f>
        <v>-1</v>
      </c>
      <c r="N62" s="108">
        <f>L62-K62</f>
        <v>-100204</v>
      </c>
      <c r="O62" s="33">
        <v>0</v>
      </c>
      <c r="P62" s="396"/>
      <c r="Q62" s="86" t="e">
        <f>P62/O62-1</f>
        <v>#DIV/0!</v>
      </c>
      <c r="R62" s="108">
        <f>P62-O62</f>
        <v>0</v>
      </c>
      <c r="S62" s="107">
        <f>C62</f>
        <v>65258</v>
      </c>
      <c r="T62" s="107">
        <f>D62</f>
        <v>89633</v>
      </c>
      <c r="U62" s="86">
        <f>IFERROR(T62/S62-1,"-")</f>
        <v>0.37351742315118464</v>
      </c>
      <c r="V62" s="108">
        <f>T62-S62</f>
        <v>24375</v>
      </c>
      <c r="W62"/>
      <c r="X62" s="437"/>
      <c r="Y62"/>
    </row>
    <row r="63" spans="1:25" ht="15.75" customHeight="1">
      <c r="A63" s="421"/>
      <c r="B63" s="422"/>
      <c r="C63" s="20"/>
      <c r="D63" s="28"/>
      <c r="E63" s="67"/>
      <c r="F63" s="68"/>
      <c r="G63" s="28"/>
      <c r="H63" s="20"/>
      <c r="I63" s="67"/>
      <c r="J63" s="68"/>
      <c r="K63" s="28"/>
      <c r="L63" s="28"/>
      <c r="M63" s="67"/>
      <c r="N63" s="68"/>
      <c r="O63" s="28"/>
      <c r="P63" s="28"/>
      <c r="Q63" s="67"/>
      <c r="R63" s="68"/>
      <c r="S63" s="28"/>
      <c r="T63" s="28"/>
      <c r="U63" s="67"/>
      <c r="V63" s="68"/>
      <c r="X63" s="437"/>
    </row>
    <row r="64" spans="1:25" ht="15.75" customHeight="1" thickBot="1">
      <c r="A64" s="425"/>
      <c r="B64" s="426" t="s">
        <v>455</v>
      </c>
      <c r="C64" s="25">
        <v>94460</v>
      </c>
      <c r="D64" s="25">
        <f>SUM(D60:D63)</f>
        <v>80079</v>
      </c>
      <c r="E64" s="87">
        <f>D64/C64-1</f>
        <v>-0.15224433622697442</v>
      </c>
      <c r="F64" s="110">
        <f>D64-C64</f>
        <v>-14381</v>
      </c>
      <c r="G64" s="25">
        <v>100204</v>
      </c>
      <c r="H64" s="25"/>
      <c r="I64" s="87">
        <f>H64/G64-1</f>
        <v>-1</v>
      </c>
      <c r="J64" s="110">
        <f>H64-G64</f>
        <v>-100204</v>
      </c>
      <c r="K64" s="25">
        <v>100367</v>
      </c>
      <c r="L64" s="25"/>
      <c r="M64" s="87">
        <f>IFERROR(L64/K64-1,"-")</f>
        <v>-1</v>
      </c>
      <c r="N64" s="110">
        <f>L64-K64</f>
        <v>-100367</v>
      </c>
      <c r="O64" s="25">
        <v>-4827</v>
      </c>
      <c r="P64" s="25"/>
      <c r="Q64" s="87">
        <f>P64/O64-1</f>
        <v>-1</v>
      </c>
      <c r="R64" s="110">
        <f>P64-O64</f>
        <v>4827</v>
      </c>
      <c r="S64" s="25">
        <f>SUM(S60:S63)</f>
        <v>76407</v>
      </c>
      <c r="T64" s="25">
        <f>SUM(T60:T63)</f>
        <v>114008</v>
      </c>
      <c r="U64" s="87">
        <f>IFERROR(T64/S64-1,"-")</f>
        <v>0.49211459683013326</v>
      </c>
      <c r="V64" s="110">
        <f>T64-S64</f>
        <v>37601</v>
      </c>
      <c r="X64" s="437"/>
    </row>
    <row r="65" spans="1:22" ht="15.75" customHeight="1">
      <c r="C65" s="101"/>
      <c r="D65" s="101"/>
      <c r="K65" s="100"/>
      <c r="L65" s="393"/>
      <c r="O65" s="100"/>
      <c r="P65" s="101"/>
      <c r="S65" s="47"/>
    </row>
    <row r="66" spans="1:22" ht="15.75" hidden="1" customHeight="1">
      <c r="L66" s="392"/>
      <c r="O66" s="55">
        <v>-94460</v>
      </c>
      <c r="P66" s="392"/>
    </row>
    <row r="67" spans="1:22" s="43" customFormat="1" ht="12" hidden="1">
      <c r="A67" s="44" t="s">
        <v>56</v>
      </c>
      <c r="B67" s="44"/>
      <c r="C67" s="44"/>
      <c r="D67" s="44"/>
      <c r="E67" s="346"/>
      <c r="F67" s="346"/>
      <c r="G67" s="44"/>
      <c r="H67" s="44"/>
      <c r="I67" s="354" t="str">
        <f>G2</f>
        <v>2T21</v>
      </c>
      <c r="J67" s="355">
        <f>H2</f>
        <v>0</v>
      </c>
      <c r="K67" s="44"/>
      <c r="L67" s="44"/>
      <c r="M67" s="354" t="str">
        <f>K2</f>
        <v>3T21</v>
      </c>
      <c r="N67" s="355">
        <f>L2</f>
        <v>0</v>
      </c>
      <c r="O67" s="44"/>
      <c r="P67" s="44"/>
      <c r="Q67" s="354" t="str">
        <f>O2</f>
        <v>4T21</v>
      </c>
      <c r="R67" s="355">
        <f>P2</f>
        <v>0</v>
      </c>
      <c r="S67" s="44"/>
      <c r="T67" s="44"/>
      <c r="U67" s="354">
        <f>S2</f>
        <v>2020</v>
      </c>
      <c r="V67" s="355">
        <f>T2</f>
        <v>2021</v>
      </c>
    </row>
    <row r="68" spans="1:22" s="43" customFormat="1" ht="12" hidden="1">
      <c r="A68" s="44" t="s">
        <v>57</v>
      </c>
      <c r="B68" s="44"/>
      <c r="C68" s="46">
        <v>-4670</v>
      </c>
      <c r="D68" s="46">
        <f>D4</f>
        <v>-5697</v>
      </c>
      <c r="E68" s="347">
        <f>C68/1000</f>
        <v>-4.67</v>
      </c>
      <c r="F68" s="347">
        <f>D68/1000</f>
        <v>-5.6970000000000001</v>
      </c>
      <c r="G68" s="46">
        <v>12697</v>
      </c>
      <c r="H68" s="46"/>
      <c r="I68" s="350">
        <f>G68/10^3</f>
        <v>12.696999999999999</v>
      </c>
      <c r="J68" s="351">
        <f>H68/10^3</f>
        <v>0</v>
      </c>
      <c r="K68" s="46">
        <v>-13035</v>
      </c>
      <c r="L68" s="46"/>
      <c r="M68" s="350">
        <f>K68/10^3</f>
        <v>-13.035</v>
      </c>
      <c r="N68" s="351">
        <f>L68/10^3</f>
        <v>0</v>
      </c>
      <c r="O68" s="46" t="e">
        <v>#REF!</v>
      </c>
      <c r="P68" s="46"/>
      <c r="Q68" s="350" t="e">
        <f>O68/10^3</f>
        <v>#REF!</v>
      </c>
      <c r="R68" s="351">
        <f>P68/10^3</f>
        <v>0</v>
      </c>
      <c r="S68" s="46">
        <v>1855</v>
      </c>
      <c r="T68" s="46">
        <f>T4</f>
        <v>35618</v>
      </c>
      <c r="U68" s="350">
        <f>S68/10^3</f>
        <v>1.855</v>
      </c>
      <c r="V68" s="351">
        <f>T68/10^3</f>
        <v>35.618000000000002</v>
      </c>
    </row>
    <row r="69" spans="1:22" s="43" customFormat="1" ht="12" hidden="1">
      <c r="A69" s="44" t="s">
        <v>58</v>
      </c>
      <c r="B69" s="44"/>
      <c r="C69" s="46">
        <v>7795</v>
      </c>
      <c r="D69" s="46">
        <f>SUM(D6:D22)</f>
        <v>20270</v>
      </c>
      <c r="E69" s="347">
        <f t="shared" ref="E69:E75" si="33">C69/1000</f>
        <v>7.7949999999999999</v>
      </c>
      <c r="F69" s="347">
        <f t="shared" ref="F69:F75" si="34">D69/1000</f>
        <v>20.27</v>
      </c>
      <c r="G69" s="46">
        <v>7811</v>
      </c>
      <c r="H69" s="46"/>
      <c r="I69" s="350">
        <f t="shared" ref="I69:I75" si="35">G69/10^3</f>
        <v>7.8109999999999999</v>
      </c>
      <c r="J69" s="351">
        <f t="shared" ref="J69:J75" si="36">H69/10^3</f>
        <v>0</v>
      </c>
      <c r="K69" s="46">
        <v>-38398</v>
      </c>
      <c r="L69" s="46"/>
      <c r="M69" s="350">
        <f t="shared" ref="M69:M75" si="37">K69/10^3</f>
        <v>-38.398000000000003</v>
      </c>
      <c r="N69" s="351">
        <f t="shared" ref="N69:N75" si="38">L69/10^3</f>
        <v>0</v>
      </c>
      <c r="O69" s="46" t="e">
        <v>#REF!</v>
      </c>
      <c r="P69" s="46"/>
      <c r="Q69" s="350" t="e">
        <f t="shared" ref="Q69:Q75" si="39">O69/10^3</f>
        <v>#REF!</v>
      </c>
      <c r="R69" s="351">
        <f t="shared" ref="R69:R75" si="40">P69/10^3</f>
        <v>0</v>
      </c>
      <c r="S69" s="46">
        <v>-212</v>
      </c>
      <c r="T69" s="46">
        <f>SUM(T6:T22)</f>
        <v>38208</v>
      </c>
      <c r="U69" s="350">
        <f t="shared" ref="U69:U75" si="41">S69/10^3</f>
        <v>-0.21199999999999999</v>
      </c>
      <c r="V69" s="351">
        <f t="shared" ref="V69:V75" si="42">T69/10^3</f>
        <v>38.207999999999998</v>
      </c>
    </row>
    <row r="70" spans="1:22" s="43" customFormat="1" ht="12" hidden="1">
      <c r="A70" s="44" t="s">
        <v>59</v>
      </c>
      <c r="B70" s="44"/>
      <c r="C70" s="46">
        <v>28751</v>
      </c>
      <c r="D70" s="46">
        <f>SUM(D25:D35)</f>
        <v>-12276</v>
      </c>
      <c r="E70" s="347">
        <f t="shared" si="33"/>
        <v>28.751000000000001</v>
      </c>
      <c r="F70" s="347">
        <f t="shared" si="34"/>
        <v>-12.276</v>
      </c>
      <c r="G70" s="46">
        <v>-11849</v>
      </c>
      <c r="H70" s="46"/>
      <c r="I70" s="350">
        <f t="shared" si="35"/>
        <v>-11.849</v>
      </c>
      <c r="J70" s="351">
        <f t="shared" si="36"/>
        <v>0</v>
      </c>
      <c r="K70" s="46">
        <v>75060.293720000001</v>
      </c>
      <c r="L70" s="46"/>
      <c r="M70" s="350">
        <f t="shared" si="37"/>
        <v>75.060293720000004</v>
      </c>
      <c r="N70" s="351">
        <f t="shared" si="38"/>
        <v>0</v>
      </c>
      <c r="O70" s="46" t="e">
        <v>#REF!</v>
      </c>
      <c r="P70" s="46"/>
      <c r="Q70" s="350" t="e">
        <f t="shared" si="39"/>
        <v>#REF!</v>
      </c>
      <c r="R70" s="351">
        <f t="shared" si="40"/>
        <v>0</v>
      </c>
      <c r="S70" s="46">
        <v>49808</v>
      </c>
      <c r="T70" s="46">
        <f>SUM(T25:T35)</f>
        <v>-31369</v>
      </c>
      <c r="U70" s="350">
        <f t="shared" si="41"/>
        <v>49.808</v>
      </c>
      <c r="V70" s="351">
        <f t="shared" si="42"/>
        <v>-31.369</v>
      </c>
    </row>
    <row r="71" spans="1:22" ht="12" hidden="1">
      <c r="A71" s="44" t="s">
        <v>60</v>
      </c>
      <c r="B71" s="44"/>
      <c r="C71" s="46">
        <v>-1231</v>
      </c>
      <c r="D71" s="46">
        <f>SUM(D38:D46)+D80</f>
        <v>-976</v>
      </c>
      <c r="E71" s="347">
        <f t="shared" si="33"/>
        <v>-1.2310000000000001</v>
      </c>
      <c r="F71" s="347">
        <f t="shared" si="34"/>
        <v>-0.97599999999999998</v>
      </c>
      <c r="G71" s="46">
        <v>-1307</v>
      </c>
      <c r="H71" s="46"/>
      <c r="I71" s="350">
        <f t="shared" si="35"/>
        <v>-1.3069999999999999</v>
      </c>
      <c r="J71" s="351">
        <f t="shared" si="36"/>
        <v>0</v>
      </c>
      <c r="K71" s="46">
        <v>3415</v>
      </c>
      <c r="L71" s="46"/>
      <c r="M71" s="350">
        <f t="shared" si="37"/>
        <v>3.415</v>
      </c>
      <c r="N71" s="351">
        <f t="shared" si="38"/>
        <v>0</v>
      </c>
      <c r="O71" s="46" t="e">
        <v>#REF!</v>
      </c>
      <c r="P71" s="46"/>
      <c r="Q71" s="350" t="e">
        <f t="shared" si="39"/>
        <v>#REF!</v>
      </c>
      <c r="R71" s="351">
        <f t="shared" si="40"/>
        <v>0</v>
      </c>
      <c r="S71" s="46">
        <v>-8805</v>
      </c>
      <c r="T71" s="46">
        <f>T47</f>
        <v>-133</v>
      </c>
      <c r="U71" s="350">
        <f t="shared" si="41"/>
        <v>-8.8049999999999997</v>
      </c>
      <c r="V71" s="351">
        <f t="shared" si="42"/>
        <v>-0.13300000000000001</v>
      </c>
    </row>
    <row r="72" spans="1:22" ht="12" hidden="1">
      <c r="A72" s="44" t="s">
        <v>61</v>
      </c>
      <c r="B72" s="44"/>
      <c r="C72" s="46">
        <v>-1443</v>
      </c>
      <c r="D72" s="46">
        <f>SUM(D48:D58)</f>
        <v>-10875</v>
      </c>
      <c r="E72" s="347">
        <f t="shared" si="33"/>
        <v>-1.4430000000000001</v>
      </c>
      <c r="F72" s="347">
        <f t="shared" si="34"/>
        <v>-10.875</v>
      </c>
      <c r="G72" s="46">
        <v>-1608</v>
      </c>
      <c r="H72" s="46"/>
      <c r="I72" s="350">
        <f t="shared" si="35"/>
        <v>-1.6080000000000001</v>
      </c>
      <c r="J72" s="351">
        <f t="shared" si="36"/>
        <v>0</v>
      </c>
      <c r="K72" s="46">
        <v>-12695</v>
      </c>
      <c r="L72" s="46"/>
      <c r="M72" s="350">
        <f t="shared" si="37"/>
        <v>-12.695</v>
      </c>
      <c r="N72" s="351">
        <f t="shared" si="38"/>
        <v>0</v>
      </c>
      <c r="O72" s="46" t="e">
        <v>#REF!</v>
      </c>
      <c r="P72" s="46"/>
      <c r="Q72" s="350" t="e">
        <f t="shared" si="39"/>
        <v>#REF!</v>
      </c>
      <c r="R72" s="351">
        <f t="shared" si="40"/>
        <v>0</v>
      </c>
      <c r="S72" s="46">
        <v>-45684</v>
      </c>
      <c r="T72" s="46">
        <f>SUM(T48:T58)</f>
        <v>-17949</v>
      </c>
      <c r="U72" s="350">
        <f t="shared" si="41"/>
        <v>-45.683999999999997</v>
      </c>
      <c r="V72" s="351">
        <f t="shared" si="42"/>
        <v>-17.949000000000002</v>
      </c>
    </row>
    <row r="73" spans="1:22" ht="12" hidden="1">
      <c r="A73" s="48" t="s">
        <v>62</v>
      </c>
      <c r="B73" s="48"/>
      <c r="C73" s="45">
        <v>29202</v>
      </c>
      <c r="D73" s="45">
        <f>SUM(D68:D72)</f>
        <v>-9554</v>
      </c>
      <c r="E73" s="347">
        <f t="shared" si="33"/>
        <v>29.202000000000002</v>
      </c>
      <c r="F73" s="347">
        <f t="shared" si="34"/>
        <v>-9.5540000000000003</v>
      </c>
      <c r="G73" s="45">
        <v>5744</v>
      </c>
      <c r="H73" s="46"/>
      <c r="I73" s="350">
        <f t="shared" si="35"/>
        <v>5.7439999999999998</v>
      </c>
      <c r="J73" s="351">
        <f t="shared" si="36"/>
        <v>0</v>
      </c>
      <c r="K73" s="46">
        <v>14347.293720000001</v>
      </c>
      <c r="L73" s="46"/>
      <c r="M73" s="350">
        <f t="shared" si="37"/>
        <v>14.347293720000001</v>
      </c>
      <c r="N73" s="351">
        <f t="shared" si="38"/>
        <v>0</v>
      </c>
      <c r="O73" s="46" t="e">
        <v>#REF!</v>
      </c>
      <c r="P73" s="46"/>
      <c r="Q73" s="350" t="e">
        <f t="shared" si="39"/>
        <v>#REF!</v>
      </c>
      <c r="R73" s="351">
        <f t="shared" si="40"/>
        <v>0</v>
      </c>
      <c r="S73" s="45">
        <v>-3038</v>
      </c>
      <c r="T73" s="45">
        <f>SUM(T68:T72)</f>
        <v>24375</v>
      </c>
      <c r="U73" s="350">
        <f t="shared" si="41"/>
        <v>-3.0379999999999998</v>
      </c>
      <c r="V73" s="351">
        <f t="shared" si="42"/>
        <v>24.375</v>
      </c>
    </row>
    <row r="74" spans="1:22" ht="12" hidden="1">
      <c r="A74" s="48" t="s">
        <v>63</v>
      </c>
      <c r="B74" s="48"/>
      <c r="C74" s="45">
        <v>65258</v>
      </c>
      <c r="D74" s="45">
        <f>D62</f>
        <v>89633</v>
      </c>
      <c r="E74" s="347">
        <f t="shared" si="33"/>
        <v>65.257999999999996</v>
      </c>
      <c r="F74" s="347">
        <f t="shared" si="34"/>
        <v>89.632999999999996</v>
      </c>
      <c r="G74" s="45">
        <v>94460</v>
      </c>
      <c r="H74" s="45"/>
      <c r="I74" s="350">
        <f t="shared" si="35"/>
        <v>94.46</v>
      </c>
      <c r="J74" s="351">
        <f t="shared" si="36"/>
        <v>0</v>
      </c>
      <c r="K74" s="45">
        <v>47110</v>
      </c>
      <c r="L74" s="45"/>
      <c r="M74" s="350">
        <f t="shared" si="37"/>
        <v>47.11</v>
      </c>
      <c r="N74" s="351">
        <f t="shared" si="38"/>
        <v>0</v>
      </c>
      <c r="O74" s="45" t="e">
        <v>#REF!</v>
      </c>
      <c r="P74" s="45"/>
      <c r="Q74" s="350" t="e">
        <f t="shared" si="39"/>
        <v>#REF!</v>
      </c>
      <c r="R74" s="351">
        <f t="shared" si="40"/>
        <v>0</v>
      </c>
      <c r="S74" s="45">
        <v>16978</v>
      </c>
      <c r="T74" s="45">
        <f>T62</f>
        <v>89633</v>
      </c>
      <c r="U74" s="350">
        <f t="shared" si="41"/>
        <v>16.978000000000002</v>
      </c>
      <c r="V74" s="351">
        <f t="shared" si="42"/>
        <v>89.632999999999996</v>
      </c>
    </row>
    <row r="75" spans="1:22" ht="12" hidden="1">
      <c r="A75" s="48" t="s">
        <v>64</v>
      </c>
      <c r="B75" s="48"/>
      <c r="C75" s="45">
        <v>94460</v>
      </c>
      <c r="D75" s="45">
        <f>D73+D74</f>
        <v>80079</v>
      </c>
      <c r="E75" s="347">
        <f t="shared" si="33"/>
        <v>94.46</v>
      </c>
      <c r="F75" s="347">
        <f t="shared" si="34"/>
        <v>80.078999999999994</v>
      </c>
      <c r="G75" s="45">
        <v>100204</v>
      </c>
      <c r="H75" s="45"/>
      <c r="I75" s="352">
        <f t="shared" si="35"/>
        <v>100.20399999999999</v>
      </c>
      <c r="J75" s="353">
        <f t="shared" si="36"/>
        <v>0</v>
      </c>
      <c r="K75" s="45">
        <v>61457.293720000001</v>
      </c>
      <c r="L75" s="45"/>
      <c r="M75" s="352">
        <f t="shared" si="37"/>
        <v>61.457293720000003</v>
      </c>
      <c r="N75" s="353">
        <f t="shared" si="38"/>
        <v>0</v>
      </c>
      <c r="O75" s="45" t="e">
        <v>#REF!</v>
      </c>
      <c r="P75" s="45"/>
      <c r="Q75" s="352" t="e">
        <f t="shared" si="39"/>
        <v>#REF!</v>
      </c>
      <c r="R75" s="353">
        <f t="shared" si="40"/>
        <v>0</v>
      </c>
      <c r="S75" s="45">
        <v>13940</v>
      </c>
      <c r="T75" s="45">
        <f>T73+T74</f>
        <v>114008</v>
      </c>
      <c r="U75" s="352">
        <f t="shared" si="41"/>
        <v>13.94</v>
      </c>
      <c r="V75" s="353">
        <f t="shared" si="42"/>
        <v>114.008</v>
      </c>
    </row>
    <row r="76" spans="1:22" ht="12" hidden="1">
      <c r="A76" s="15"/>
      <c r="B76" s="15"/>
      <c r="C76" s="99"/>
      <c r="D76" s="15"/>
      <c r="E76" s="15"/>
      <c r="F76" s="15"/>
      <c r="H76" s="15"/>
      <c r="I76" s="15"/>
      <c r="J76" s="15"/>
      <c r="K76" s="100"/>
      <c r="L76" s="15"/>
      <c r="M76" s="89"/>
      <c r="N76" s="89"/>
      <c r="O76" s="100"/>
      <c r="P76" s="15"/>
      <c r="Q76" s="116"/>
      <c r="R76" s="89"/>
      <c r="S76" s="117"/>
      <c r="T76" s="15"/>
      <c r="U76" s="89"/>
      <c r="V76" s="89"/>
    </row>
    <row r="77" spans="1:22" ht="12" hidden="1">
      <c r="A77" s="15"/>
      <c r="B77" s="15"/>
      <c r="C77" s="15"/>
      <c r="D77" s="15"/>
      <c r="E77" s="15"/>
      <c r="F77" s="15"/>
      <c r="H77" s="15"/>
      <c r="I77" s="15"/>
      <c r="J77" s="15"/>
      <c r="L77" s="15"/>
      <c r="M77" s="89"/>
      <c r="N77" s="89"/>
      <c r="P77" s="15"/>
      <c r="Q77" s="116"/>
      <c r="R77" s="89"/>
      <c r="T77" s="15"/>
      <c r="U77" s="89"/>
      <c r="V77" s="89"/>
    </row>
    <row r="78" spans="1:22" ht="12" hidden="1">
      <c r="A78" s="15" t="s">
        <v>65</v>
      </c>
      <c r="B78" s="15"/>
      <c r="C78" s="15"/>
      <c r="D78" s="15"/>
      <c r="E78" s="15"/>
      <c r="F78" s="15"/>
      <c r="H78" s="15"/>
      <c r="I78" s="15"/>
      <c r="J78" s="15"/>
      <c r="L78" s="15"/>
      <c r="M78" s="89"/>
      <c r="N78" s="89"/>
      <c r="P78" s="15"/>
      <c r="Q78" s="89"/>
      <c r="R78" s="89"/>
      <c r="S78" s="99"/>
      <c r="T78" s="15"/>
      <c r="U78" s="89"/>
      <c r="V78" s="89"/>
    </row>
    <row r="79" spans="1:22" ht="12" hidden="1">
      <c r="A79" s="15"/>
      <c r="B79" s="15"/>
      <c r="C79" s="15"/>
      <c r="D79" s="15"/>
      <c r="E79" s="15"/>
      <c r="F79" s="15"/>
      <c r="H79" s="15"/>
      <c r="I79" s="15"/>
      <c r="J79" s="15"/>
      <c r="K79" s="55">
        <v>-5733</v>
      </c>
      <c r="L79" s="55"/>
      <c r="M79" s="89">
        <f>L79/K79-1</f>
        <v>-1</v>
      </c>
      <c r="N79" s="89"/>
      <c r="P79" s="15"/>
      <c r="Q79" s="89"/>
      <c r="R79" s="89"/>
      <c r="T79" s="15"/>
      <c r="U79" s="89"/>
      <c r="V79" s="89"/>
    </row>
    <row r="80" spans="1:22" ht="12" hidden="1">
      <c r="A80" s="7" t="s">
        <v>66</v>
      </c>
      <c r="B80" s="15"/>
      <c r="C80" s="15"/>
      <c r="D80" s="15"/>
      <c r="E80" s="15"/>
      <c r="F80" s="15"/>
      <c r="H80" s="15"/>
      <c r="I80" s="15"/>
      <c r="J80" s="15"/>
      <c r="L80" s="15"/>
      <c r="M80" s="89"/>
      <c r="N80" s="89"/>
      <c r="P80" s="15"/>
      <c r="Q80" s="89"/>
      <c r="R80" s="89"/>
      <c r="T80" s="15"/>
      <c r="U80" s="89"/>
      <c r="V80" s="89"/>
    </row>
    <row r="81" spans="1:22" ht="12" hidden="1">
      <c r="A81" s="7" t="s">
        <v>67</v>
      </c>
      <c r="B81" s="15"/>
      <c r="C81" s="15"/>
      <c r="D81" s="15"/>
      <c r="E81" s="15"/>
      <c r="F81" s="15"/>
      <c r="G81" s="55">
        <v>25040</v>
      </c>
      <c r="H81" s="15"/>
      <c r="I81" s="15"/>
      <c r="J81" s="15"/>
      <c r="L81" s="15"/>
      <c r="M81" s="89"/>
      <c r="N81" s="89"/>
      <c r="P81" s="15"/>
      <c r="Q81" s="89"/>
      <c r="R81" s="89"/>
      <c r="S81" s="47"/>
      <c r="T81" s="15"/>
      <c r="U81" s="89"/>
      <c r="V81" s="89"/>
    </row>
    <row r="82" spans="1:22" ht="12" hidden="1">
      <c r="A82" s="15"/>
      <c r="B82" s="15"/>
      <c r="C82" s="15"/>
      <c r="D82" s="15"/>
      <c r="E82" s="15"/>
      <c r="F82" s="15"/>
      <c r="H82" s="15"/>
      <c r="I82" s="15"/>
      <c r="J82" s="15"/>
      <c r="L82" s="15"/>
      <c r="M82" s="89"/>
      <c r="N82" s="89"/>
      <c r="P82" s="15"/>
      <c r="Q82" s="89"/>
      <c r="R82" s="89"/>
      <c r="T82" s="15"/>
      <c r="U82" s="89"/>
      <c r="V82" s="89"/>
    </row>
    <row r="83" spans="1:22" ht="12" hidden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89"/>
      <c r="N83" s="89"/>
      <c r="O83" s="15"/>
      <c r="P83" s="15"/>
      <c r="Q83" s="89"/>
      <c r="R83" s="89"/>
      <c r="T83" s="15"/>
      <c r="U83" s="89"/>
      <c r="V83" s="89"/>
    </row>
    <row r="84" spans="1:22" ht="12" hidden="1">
      <c r="A84" s="15" t="s">
        <v>69</v>
      </c>
      <c r="B84" s="15"/>
      <c r="C84" s="14"/>
      <c r="D84" s="15"/>
      <c r="E84" s="15"/>
      <c r="F84" s="15"/>
      <c r="G84" s="15">
        <v>-25000</v>
      </c>
      <c r="H84" s="15"/>
      <c r="I84" s="15"/>
      <c r="J84" s="15"/>
      <c r="K84" s="15"/>
      <c r="L84" s="15"/>
      <c r="M84" s="89"/>
      <c r="N84" s="89"/>
      <c r="O84" s="15"/>
      <c r="P84" s="15"/>
      <c r="Q84" s="89"/>
      <c r="R84" s="89"/>
      <c r="T84" s="15"/>
      <c r="U84" s="89"/>
      <c r="V84" s="89"/>
    </row>
    <row r="85" spans="1:22" ht="15.75" hidden="1" customHeight="1">
      <c r="G85" s="15"/>
      <c r="K85" s="15"/>
      <c r="O85" s="15"/>
    </row>
    <row r="86" spans="1:22" ht="15.75" hidden="1" customHeight="1">
      <c r="G86" s="15"/>
      <c r="K86" s="15"/>
      <c r="O86" s="15"/>
    </row>
    <row r="87" spans="1:22" ht="15.75" hidden="1" customHeight="1">
      <c r="B87" s="15" t="s">
        <v>68</v>
      </c>
      <c r="C87" s="47">
        <v>-228</v>
      </c>
      <c r="D87" s="47">
        <f>D43+D45+D44</f>
        <v>-1645</v>
      </c>
      <c r="E87" s="49">
        <f>D87/C87-1</f>
        <v>6.2149122807017543</v>
      </c>
      <c r="F87" s="15"/>
      <c r="G87" s="15">
        <v>-1291</v>
      </c>
      <c r="H87" s="47"/>
      <c r="I87" s="49">
        <f>H87/G87-1</f>
        <v>-1</v>
      </c>
      <c r="J87" s="15"/>
      <c r="K87" s="15"/>
      <c r="L87" s="47"/>
      <c r="M87" s="90"/>
      <c r="N87" s="89"/>
      <c r="O87" s="15"/>
      <c r="P87" s="47"/>
      <c r="Q87" s="90"/>
      <c r="R87" s="89"/>
      <c r="T87" s="47"/>
      <c r="U87" s="90"/>
      <c r="V87" s="89"/>
    </row>
    <row r="88" spans="1:22" ht="15.75" hidden="1" customHeight="1">
      <c r="G88" s="15"/>
      <c r="K88" s="15"/>
      <c r="O88" s="15"/>
    </row>
    <row r="89" spans="1:22" ht="15.75" hidden="1" customHeight="1">
      <c r="G89" s="15"/>
      <c r="K89" s="15"/>
      <c r="O89" s="15"/>
    </row>
    <row r="90" spans="1:22" ht="15.75" hidden="1" customHeight="1">
      <c r="G90" s="15"/>
      <c r="K90" s="15"/>
      <c r="O90" s="15"/>
    </row>
    <row r="91" spans="1:22" ht="15.75" hidden="1" customHeight="1">
      <c r="G91" s="15"/>
      <c r="K91" s="15"/>
      <c r="O91" s="118"/>
    </row>
    <row r="92" spans="1:22" ht="15.75" hidden="1" customHeight="1">
      <c r="G92" s="15"/>
      <c r="K92" s="15"/>
      <c r="O92" s="15"/>
    </row>
    <row r="93" spans="1:22" ht="15.75" hidden="1" customHeight="1">
      <c r="G93" s="15"/>
      <c r="K93" s="15"/>
      <c r="O93" s="15"/>
    </row>
    <row r="94" spans="1:22" ht="15.75" customHeight="1">
      <c r="G94" s="15"/>
      <c r="K94" s="15"/>
      <c r="O94" s="15"/>
    </row>
    <row r="95" spans="1:22" ht="15.75" customHeight="1">
      <c r="C95" s="397"/>
      <c r="D95" s="398"/>
      <c r="E95" s="399"/>
      <c r="F95" s="399"/>
      <c r="G95" s="398"/>
      <c r="H95" s="398"/>
      <c r="I95" s="399"/>
      <c r="J95" s="399"/>
      <c r="K95" s="398"/>
      <c r="L95" s="398"/>
      <c r="M95" s="400"/>
      <c r="N95" s="400"/>
      <c r="O95" s="398"/>
      <c r="P95" s="398"/>
      <c r="S95" s="392"/>
      <c r="T95" s="392"/>
    </row>
    <row r="96" spans="1:22" ht="15.75" customHeight="1">
      <c r="G96" s="15"/>
      <c r="K96" s="15"/>
      <c r="O96" s="15"/>
    </row>
    <row r="97" spans="7:15" ht="15.75" customHeight="1">
      <c r="G97" s="15"/>
      <c r="K97" s="15"/>
      <c r="O97" s="15"/>
    </row>
    <row r="98" spans="7:15" ht="15.75" customHeight="1">
      <c r="G98" s="15"/>
      <c r="K98" s="15"/>
      <c r="O98" s="15"/>
    </row>
    <row r="99" spans="7:15" ht="15.75" customHeight="1">
      <c r="G99" s="15"/>
      <c r="K99" s="15"/>
      <c r="O99" s="15"/>
    </row>
    <row r="100" spans="7:15" ht="15.75" customHeight="1">
      <c r="G100" s="15"/>
      <c r="K100" s="15"/>
      <c r="O100" s="15"/>
    </row>
    <row r="101" spans="7:15" ht="15.75" customHeight="1">
      <c r="G101" s="15"/>
      <c r="K101" s="15"/>
      <c r="O101" s="15"/>
    </row>
    <row r="102" spans="7:15" ht="15.75" customHeight="1">
      <c r="G102" s="15"/>
      <c r="K102" s="15"/>
      <c r="O102" s="15"/>
    </row>
    <row r="103" spans="7:15" ht="15.75" customHeight="1">
      <c r="G103" s="15"/>
      <c r="K103" s="15"/>
      <c r="O103" s="15"/>
    </row>
    <row r="104" spans="7:15" ht="15.75" customHeight="1">
      <c r="G104" s="15"/>
      <c r="K104" s="15"/>
      <c r="O104" s="15"/>
    </row>
    <row r="105" spans="7:15" ht="15.75" customHeight="1">
      <c r="G105" s="15"/>
      <c r="K105" s="15"/>
      <c r="O105" s="15"/>
    </row>
    <row r="106" spans="7:15" ht="15.75" customHeight="1">
      <c r="G106" s="15"/>
      <c r="K106" s="15"/>
      <c r="O106" s="15"/>
    </row>
    <row r="107" spans="7:15" ht="15.75" customHeight="1">
      <c r="G107" s="15"/>
      <c r="K107" s="15"/>
      <c r="O107" s="15"/>
    </row>
    <row r="108" spans="7:15" ht="15.75" customHeight="1">
      <c r="G108" s="15"/>
      <c r="K108" s="15"/>
      <c r="O108" s="15"/>
    </row>
    <row r="109" spans="7:15" ht="15.75" customHeight="1">
      <c r="G109" s="15"/>
      <c r="K109" s="15"/>
      <c r="O109" s="15"/>
    </row>
    <row r="110" spans="7:15" ht="15.75" customHeight="1">
      <c r="G110" s="15"/>
      <c r="K110" s="15"/>
      <c r="O110" s="15"/>
    </row>
    <row r="111" spans="7:15" ht="15.75" customHeight="1">
      <c r="G111" s="15"/>
      <c r="K111" s="15"/>
      <c r="O111" s="15"/>
    </row>
    <row r="112" spans="7:15" ht="15.75" customHeight="1">
      <c r="G112" s="15"/>
      <c r="K112" s="15"/>
      <c r="O112" s="15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I54 E54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BP Price</vt:lpstr>
      <vt:lpstr>DRE Price</vt:lpstr>
      <vt:lpstr>Planilha Hélio</vt:lpstr>
      <vt:lpstr>DRE</vt:lpstr>
      <vt:lpstr>DFC Price</vt:lpstr>
      <vt:lpstr>Balanço Patrimonial</vt:lpstr>
      <vt:lpstr>Fluxo de caixa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2020-08-24T19:59:50Z</cp:lastPrinted>
  <dcterms:created xsi:type="dcterms:W3CDTF">2012-03-29T12:17:55Z</dcterms:created>
  <dcterms:modified xsi:type="dcterms:W3CDTF">2022-05-09T15:42:41Z</dcterms:modified>
</cp:coreProperties>
</file>