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120" yWindow="-120" windowWidth="20730" windowHeight="11760" tabRatio="594" firstSheet="3" activeTab="3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_1524GLO">[1]perfil_fx_Hor!$T$10:$T$24</definedName>
    <definedName name="_214GLO">[1]perfil_fx_Hor!$N$10:$N$24</definedName>
    <definedName name="_2539GLO">[1]perfil_fx_Hor!$U$10:$U$24</definedName>
    <definedName name="_40GLO">[1]perfil_fx_Hor!$V$10:$V$24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[1]menu!$J$2:$J$13</definedName>
    <definedName name="_MES2">[1]menu!$K$3:$K$13</definedName>
    <definedName name="_MES3">[1]menu!$L$2:$L$13</definedName>
    <definedName name="_MES4">[1]menu!$M$2:$M$13</definedName>
    <definedName name="_MES5">[1]menu!$N$2:$N$13</definedName>
    <definedName name="_MES6">[1]menu!$O$2:$O$13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'[2]Ficha Técnica'!$A$12:$B$134</definedName>
    <definedName name="aas">#REF!</definedName>
    <definedName name="AB">#REF!</definedName>
    <definedName name="ABGLO">[3]perfil_fx_Hor!$P$10:$P$24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'[4]Resumo - Por Categoria'!$O$26</definedName>
    <definedName name="ana">[0]!_p1</definedName>
    <definedName name="Andina">'[5]FLOWCHART-02'!#REF!</definedName>
    <definedName name="AndreBiagi">'[5]FLOWCHART-02'!#REF!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Patrimonial'!$A$8:$H$71</definedName>
    <definedName name="_xlnm.Print_Area" localSheetId="3">DRE!$A$8:$V$59</definedName>
    <definedName name="_xlnm.Print_Area" localSheetId="6">'Fluxo de caixa'!$A$8:$V$77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[6]Tabelas!$E$8:$F$19</definedName>
    <definedName name="AreFEE">[6]Tabelas!$E$39:$F$50</definedName>
    <definedName name="AreReal">[6]Tabelas!$E$24:$F$35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[3]perfil_fx_Hor!$D$10:$D$24</definedName>
    <definedName name="B">'[7]Ficha Técnica'!$A$12:$B$134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[8]MID!#REF!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'[9]Gerenciador de Cenários'!$C$2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'[4]Resumo - Por Categoria'!$O$20</definedName>
    <definedName name="CGLO">[3]perfil_fx_Hor!$Q$10:$Q$24</definedName>
    <definedName name="cinco">#REF!</definedName>
    <definedName name="çjk">[0]!_p1</definedName>
    <definedName name="claudia">#REF!</definedName>
    <definedName name="CODGLO">[3]perfil_fx_Hor!#REF!</definedName>
    <definedName name="CODTERRITORIO">#REF!</definedName>
    <definedName name="commid">[8]MID!#REF!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[3]perfil_fx_Hor!$I$10:$I$24</definedName>
    <definedName name="CPPGLO">[3]perfil_fx_Hor!$J$10:$J$24</definedName>
    <definedName name="criativa">#REF!</definedName>
    <definedName name="_xlnm.Criteria">#REF!</definedName>
    <definedName name="CUR">#REF!</definedName>
    <definedName name="CURITIBA">[0]!_p1</definedName>
    <definedName name="cutoff">[9]DRE!$AD$1</definedName>
    <definedName name="D">[0]!_p1</definedName>
    <definedName name="DADD">#REF!</definedName>
    <definedName name="DAN">[0]!_p1</definedName>
    <definedName name="DD">#REF!</definedName>
    <definedName name="DdaHoraPgPerc">[10]dHora!$D$307:$W$354</definedName>
    <definedName name="DDD">#REF!</definedName>
    <definedName name="DDDDDD">#REF!</definedName>
    <definedName name="DEGLO">[3]perfil_fx_Hor!$R$10:$R$24</definedName>
    <definedName name="Delta">'[11]Resumo - Por Categoria'!$Q$23</definedName>
    <definedName name="DeltaMORMAII">'[4]Resumo - Por Categoria'!$Q$22</definedName>
    <definedName name="DeltaSEIKO">'[4]Resumo - Por Categoria'!$Q$24</definedName>
    <definedName name="DeltaTECHNOS">'[4]Resumo - Por Categoria'!$Q$21</definedName>
    <definedName name="DeltaTP">'[4]Resumo - Por Categoria'!$Q$23</definedName>
    <definedName name="devers2">[12]MêsBase!$A$2:$Q$64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[10]dHora!$D$358:$Z$414</definedName>
    <definedName name="DhAcesAbsAcum">[10]dHora!$D$422:$Y$478</definedName>
    <definedName name="DhAcesPer">[10]dHora!$AD$358:$BC$414</definedName>
    <definedName name="DhAcesPerAcum">[10]dHora!$AD$422:$BC$478</definedName>
    <definedName name="DhAcesPerc">[10]dHora!$D$422:$Y$478</definedName>
    <definedName name="DhPgAbs">[10]dHora!$D$40:$Y$85</definedName>
    <definedName name="DhPgAbsAcum">[10]dHora!$D$255:$W$299</definedName>
    <definedName name="DhPgPerAcum">[10]dHora!$D$200:$Y$244</definedName>
    <definedName name="DhPgPerc">[10]dHora!$D$92:$Y$137</definedName>
    <definedName name="DIAGLO">[3]perfil_fx_Hor!#REF!</definedName>
    <definedName name="DICNOMEBL_Mun">#REF!</definedName>
    <definedName name="DICNOMEBL_UF">#REF!</definedName>
    <definedName name="dinossauro">#REF!</definedName>
    <definedName name="dirj">#REF!</definedName>
    <definedName name="dissidio">'[13]Premissas Macro'!$AA$5</definedName>
    <definedName name="Distritos">#REF!</definedName>
    <definedName name="Divers">[14]MêsBase!$A$2:$Q$64</definedName>
    <definedName name="DN">[0]!_p1</definedName>
    <definedName name="Doac">[15]Tabelas!$E$24:$F$35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[3]perfil_fx_Hor!$H$10:$H$24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[13]RESUMO!$K$1</definedName>
    <definedName name="EVA10GLO">[3]perfil_fx_Hor!#REF!</definedName>
    <definedName name="EVA11GLO">[3]perfil_fx_Hor!#REF!</definedName>
    <definedName name="EVA12GLO">[3]perfil_fx_Hor!#REF!</definedName>
    <definedName name="EVA13GLO">[3]perfil_fx_Hor!#REF!</definedName>
    <definedName name="EVA1GLO">[3]perfil_fx_Hor!#REF!</definedName>
    <definedName name="EVA2GLO">[3]perfil_fx_Hor!#REF!</definedName>
    <definedName name="EVA3GLO">[3]perfil_fx_Hor!#REF!</definedName>
    <definedName name="EVA4GLO">[3]perfil_fx_Hor!#REF!</definedName>
    <definedName name="EVA5GLO">[3]perfil_fx_Hor!#REF!</definedName>
    <definedName name="EVA6GLO">[3]perfil_fx_Hor!#REF!</definedName>
    <definedName name="EVA7GLO">[3]perfil_fx_Hor!#REF!</definedName>
    <definedName name="EVA8GLO">[3]perfil_fx_Hor!#REF!</definedName>
    <definedName name="EVA9GLO">[3]perfil_fx_Hor!#REF!</definedName>
    <definedName name="EVCPM10GLO">[3]perfil_fx_Hor!#REF!</definedName>
    <definedName name="EVCPM11GLO">[3]perfil_fx_Hor!#REF!</definedName>
    <definedName name="EVCPM12GLO">[3]perfil_fx_Hor!#REF!</definedName>
    <definedName name="EVCPM13GLO">[3]perfil_fx_Hor!#REF!</definedName>
    <definedName name="EVCPM1GLO">[3]perfil_fx_Hor!#REF!</definedName>
    <definedName name="EVCPM2GLO">[3]perfil_fx_Hor!#REF!</definedName>
    <definedName name="EVCPM3GLO">[3]perfil_fx_Hor!#REF!</definedName>
    <definedName name="EVCPM4GLO">[3]perfil_fx_Hor!#REF!</definedName>
    <definedName name="EVCPM5GLO">[3]perfil_fx_Hor!#REF!</definedName>
    <definedName name="EVCPM6GLO">[3]perfil_fx_Hor!#REF!</definedName>
    <definedName name="EVCPM7GLO">[3]perfil_fx_Hor!#REF!</definedName>
    <definedName name="EVCPM8GLO">[3]perfil_fx_Hor!#REF!</definedName>
    <definedName name="EVCPM9GLO">[3]perfil_fx_Hor!#REF!</definedName>
    <definedName name="EVP10GLO">[3]perfil_fx_Hor!#REF!</definedName>
    <definedName name="EVP11GLO">[3]perfil_fx_Hor!#REF!</definedName>
    <definedName name="EVP12GLO">[3]perfil_fx_Hor!#REF!</definedName>
    <definedName name="EVP13GLO">[3]perfil_fx_Hor!#REF!</definedName>
    <definedName name="EVP1GLO">[3]perfil_fx_Hor!#REF!</definedName>
    <definedName name="EVP2GLO">[3]perfil_fx_Hor!#REF!</definedName>
    <definedName name="EVP3GLO">[3]perfil_fx_Hor!#REF!</definedName>
    <definedName name="EVP4GLO">[3]perfil_fx_Hor!#REF!</definedName>
    <definedName name="EVP5GLO">[3]perfil_fx_Hor!#REF!</definedName>
    <definedName name="EVP6GLO">[3]perfil_fx_Hor!#REF!</definedName>
    <definedName name="EVP7GLO">[3]perfil_fx_Hor!#REF!</definedName>
    <definedName name="EVP8GLO">[3]perfil_fx_Hor!#REF!</definedName>
    <definedName name="EVP9GLO">[3]perfil_fx_Hor!#REF!</definedName>
    <definedName name="F" hidden="1">#REF!</definedName>
    <definedName name="Fábio">#REF!</definedName>
    <definedName name="fabioa">[16]OBS!$B$21:$D$22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[8]mapa!#REF!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[3]menu!$I$22:$I$23</definedName>
    <definedName name="FXHOR1824">[3]menu!$I$17:$I$19</definedName>
    <definedName name="G" hidden="1">#REF!</definedName>
    <definedName name="GENGLO">[3]perfil_fx_Hor!#REF!</definedName>
    <definedName name="GER">#REF!</definedName>
    <definedName name="Geral">#REF!</definedName>
    <definedName name="gestores">[17]Plan1!$C$2:$C$37+#REF!</definedName>
    <definedName name="ggg">[0]!_p1</definedName>
    <definedName name="GNDFNGL">#REF!</definedName>
    <definedName name="gr">#REF!</definedName>
    <definedName name="grp">'[18]PROG. TV aberta CA'!#REF!,'[18]PROG. TV aberta CA'!#REF!,'[18]PROG. TV aberta CA'!#REF!,'[18]PROG. TV aberta CA'!#REF!,'[18]PROG. TV aberta CA'!#REF!</definedName>
    <definedName name="grupo1">'[19]Resumo por P'!$M$27</definedName>
    <definedName name="grupo2">'[19]Resumo por P'!$M$28</definedName>
    <definedName name="grupo3">'[19]Resumo por P'!$M$29</definedName>
    <definedName name="Grupos">#REF!</definedName>
    <definedName name="GYFTHJYJ">#REF!</definedName>
    <definedName name="HGLO">[3]perfil_fx_Hor!$L$10:$L$24</definedName>
    <definedName name="hkç">#REF!</definedName>
    <definedName name="HORGLO">[3]perfil_fx_Hor!#REF!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[20]sispecabr99!#REF!</definedName>
    <definedName name="IMPRESSÃO">[21]!IMPRESSÃO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[22]!IMPRIME</definedName>
    <definedName name="ImprimePrevisto">#REF!</definedName>
    <definedName name="ImprimeRealizado">'[23]Região Sul'!#REF!</definedName>
    <definedName name="ImprimeSaldo">'[23]Região Sul'!#REF!</definedName>
    <definedName name="IMPRIMIRMAPA">#REF!</definedName>
    <definedName name="imprimirmidia">#REF!</definedName>
    <definedName name="inclusão_de_novos_campos">#REF!</definedName>
    <definedName name="IndConGlo">[3]perfil_fx_Hor!#REF!</definedName>
    <definedName name="Informativos">#REF!</definedName>
    <definedName name="INSERÇÃO">'[18]PROG. TV aberta CA'!$F$1:$F$65536,'[18]PROG. TV aberta CA'!$H$1:$H$65536,'[18]PROG. TV aberta CA'!$J$1:$J$65536,'[18]PROG. TV aberta CA'!$L$1:$L$65536,'[18]PROG. TV aberta CA'!$N$1:$N$65536,'[18]PROG. TV aberta CA'!$P$1:$P$65536,'[18]PROG. TV aberta CA'!$R$1:$R$65536,'[18]PROG. TV aberta CA'!$T$1:$T$65536,'[18]PROG. TV aberta CA'!$V$1:$V$65536,'[18]PROG. TV aberta CA'!$X$1:$X$65536,'[18]PROG. TV aberta CA'!$Z$1:$Z$65536,'[18]PROG. TV aberta CA'!$AB$1:$AB$65536</definedName>
    <definedName name="INTERIOR">'[18]PROG. TV aberta FOX'!#REF!</definedName>
    <definedName name="internet2">[0]!_p1</definedName>
    <definedName name="IO">[0]!_p1</definedName>
    <definedName name="IPCA">'[9]Premissas - Macro'!$D$9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[8]!KITZELIA.KITZELIA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[24]CEARA!#REF!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[25]GREG1!#REF!</definedName>
    <definedName name="marketing">[25]GREG1!#REF!</definedName>
    <definedName name="Marylena">#REF!</definedName>
    <definedName name="mb">#REF!</definedName>
    <definedName name="media">[25]GREG1!#REF!</definedName>
    <definedName name="merc">#REF!</definedName>
    <definedName name="merch">#REF!</definedName>
    <definedName name="Merchandising">[0]!_p1</definedName>
    <definedName name="MESACUMULADO">[3]menu!$I$2:$I$13</definedName>
    <definedName name="Meses">#REF!</definedName>
    <definedName name="MGLO">[3]perfil_fx_Hor!$M$10:$M$24</definedName>
    <definedName name="MÍDIAEXTERIORjan">[0]!_p1</definedName>
    <definedName name="MKT">[4]Publicidade!$D$2</definedName>
    <definedName name="MKTGROSSUP">[4]Publicidade!$D$3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[3]perfil_fx_Hor!$F$10:$F$24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'[26]Budget Coca-Cola'!#REF!</definedName>
    <definedName name="nova">#REF!</definedName>
    <definedName name="novo">#REF!</definedName>
    <definedName name="NRB">[0]!_p1</definedName>
    <definedName name="NUMERODEORDEM">#REF!</definedName>
    <definedName name="NUMGLO">[3]perfil_fx_Hor!$A$10:$A$24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'[27]Ficha Técnica'!$A$12:$B$134</definedName>
    <definedName name="Out_96">'[19]Resumo por P'!$J$27</definedName>
    <definedName name="P">#REF!</definedName>
    <definedName name="painel">#REF!</definedName>
    <definedName name="PARGLO">[3]perfil_fx_Hor!$E$10:$E$24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[3]perfil_fx_Hor!#REF!</definedName>
    <definedName name="PB">#REF!</definedName>
    <definedName name="PBA">#REF!</definedName>
    <definedName name="pegn">#REF!</definedName>
    <definedName name="perfilglobo">#REF!</definedName>
    <definedName name="PGLO">[3]perfil_fx_Hor!$C$10:$C$24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[28]Resumo_Cobertura!$B$13</definedName>
    <definedName name="playboy">#REF!</definedName>
    <definedName name="PLR">[13]RESUMO!$Z$1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[3]menu!$Q$4:$Q$14</definedName>
    <definedName name="Pré2">[0]!_p1</definedName>
    <definedName name="PRGLO">[3]perfil_fx_Hor!$K$10:$K$24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[29]Tab!$A$3:$O$18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[30]plamarc!#REF!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[25]GREG1!#REF!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[31]Sispec!$A$1:$M$65536</definedName>
    <definedName name="Sispec00">#REF!</definedName>
    <definedName name="Sispec98">#REF!</definedName>
    <definedName name="Sispec99">[32]Sispec99!$A$1:$M$65536</definedName>
    <definedName name="SispecPSAP">[33]SispecPSAP!$A$1:$M$65536</definedName>
    <definedName name="SJC">#REF!</definedName>
    <definedName name="SJR">#REF!</definedName>
    <definedName name="SOR">#REF!</definedName>
    <definedName name="South">'[26]Budget Coca-Cola'!#REF!</definedName>
    <definedName name="SP">[3]BAUD!$A$1:$S$2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'[27]Ficha Técnica'!$A$12:$B$134</definedName>
    <definedName name="t">#REF!</definedName>
    <definedName name="Tab.Participação">[6]Tabelas!$A$8:$C$73</definedName>
    <definedName name="Tabela">#REF!</definedName>
    <definedName name="tabelatab">#REF!</definedName>
    <definedName name="TabEmp">[31]Tabelas!$A$1:$C$73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[3]perfil_fx_Hor!$G$10:$G$24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[30]plamarc!#REF!</definedName>
    <definedName name="_xlnm.Print_Titles" localSheetId="6">'Fluxo de caixa'!$8:$8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'[34]Projeção de Ganhos'!$F$7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[8]mapa!#REF!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[35]Tabelas!$E$24:$F$35</definedName>
    <definedName name="yusguygwiuwhedw">#REF!</definedName>
    <definedName name="ZNB">[0]!_p1</definedName>
    <definedName name="ZZZ">[0]!_p1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2" l="1"/>
  <c r="J68" i="12"/>
  <c r="M68" i="12"/>
  <c r="N68" i="12"/>
  <c r="D69" i="12"/>
  <c r="F69" i="12" s="1"/>
  <c r="E69" i="12"/>
  <c r="H69" i="12"/>
  <c r="J69" i="12" s="1"/>
  <c r="I69" i="12"/>
  <c r="M69" i="12"/>
  <c r="N69" i="12"/>
  <c r="D70" i="12"/>
  <c r="F70" i="12" s="1"/>
  <c r="E70" i="12"/>
  <c r="H70" i="12"/>
  <c r="J70" i="12" s="1"/>
  <c r="I70" i="12"/>
  <c r="M70" i="12"/>
  <c r="N70" i="12"/>
  <c r="D71" i="12"/>
  <c r="F71" i="12" s="1"/>
  <c r="E71" i="12"/>
  <c r="H71" i="12"/>
  <c r="J71" i="12" s="1"/>
  <c r="I71" i="12"/>
  <c r="M71" i="12"/>
  <c r="N71" i="12"/>
  <c r="D72" i="12"/>
  <c r="F72" i="12" s="1"/>
  <c r="E72" i="12"/>
  <c r="H72" i="12"/>
  <c r="J72" i="12" s="1"/>
  <c r="I72" i="12"/>
  <c r="M72" i="12"/>
  <c r="N72" i="12"/>
  <c r="D73" i="12"/>
  <c r="F73" i="12" s="1"/>
  <c r="E73" i="12"/>
  <c r="H73" i="12"/>
  <c r="J73" i="12" s="1"/>
  <c r="I73" i="12"/>
  <c r="M73" i="12"/>
  <c r="N73" i="12"/>
  <c r="E74" i="12"/>
  <c r="I74" i="12"/>
  <c r="M74" i="12"/>
  <c r="N74" i="12"/>
  <c r="D75" i="12"/>
  <c r="F75" i="12" s="1"/>
  <c r="E75" i="12"/>
  <c r="H75" i="12"/>
  <c r="J75" i="12" s="1"/>
  <c r="I75" i="12"/>
  <c r="M75" i="12"/>
  <c r="N75" i="12"/>
  <c r="E76" i="12"/>
  <c r="I76" i="12"/>
  <c r="M76" i="12"/>
  <c r="N76" i="12"/>
  <c r="M80" i="12"/>
  <c r="D88" i="12"/>
  <c r="E88" i="12" s="1"/>
  <c r="H88" i="12"/>
  <c r="I88" i="12" s="1"/>
  <c r="H74" i="12" l="1"/>
  <c r="J74" i="12" s="1"/>
  <c r="D74" i="12"/>
  <c r="H76" i="12" l="1"/>
  <c r="J76" i="12" s="1"/>
  <c r="F74" i="12"/>
  <c r="D76" i="12"/>
  <c r="F76" i="12" s="1"/>
  <c r="F71" i="3" l="1"/>
  <c r="E71" i="3" l="1"/>
  <c r="T69" i="12" l="1"/>
  <c r="V69" i="12" s="1"/>
  <c r="U75" i="12"/>
  <c r="V68" i="12"/>
  <c r="U68" i="12"/>
  <c r="R68" i="12"/>
  <c r="Q68" i="12"/>
  <c r="U72" i="12"/>
  <c r="Q75" i="12"/>
  <c r="U69" i="12"/>
  <c r="U73" i="12"/>
  <c r="Q73" i="12"/>
  <c r="Q69" i="12"/>
  <c r="Q71" i="12"/>
  <c r="U71" i="12"/>
  <c r="Q70" i="12"/>
  <c r="U70" i="12"/>
  <c r="Q72" i="12"/>
  <c r="U76" i="12"/>
  <c r="U74" i="12"/>
  <c r="Q76" i="12"/>
  <c r="Q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F42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K229" i="14" l="1"/>
  <c r="K251" i="14" s="1"/>
  <c r="I65" i="18"/>
  <c r="I69" i="18" s="1"/>
  <c r="P9" i="18"/>
  <c r="E65" i="18"/>
  <c r="E69" i="18" s="1"/>
  <c r="G54" i="18"/>
  <c r="N10" i="18"/>
  <c r="V221" i="14"/>
  <c r="V223" i="14" s="1"/>
  <c r="C22" i="18"/>
  <c r="C33" i="18" s="1"/>
  <c r="C39" i="18" s="1"/>
  <c r="C65" i="18" s="1"/>
  <c r="C69" i="18" s="1"/>
  <c r="G63" i="18"/>
  <c r="V224" i="14"/>
  <c r="J8" i="16"/>
  <c r="F14" i="16"/>
  <c r="U221" i="14"/>
  <c r="U223" i="14" s="1"/>
  <c r="U224" i="14"/>
  <c r="G22" i="18"/>
  <c r="G33" i="18" s="1"/>
  <c r="G39" i="18" s="1"/>
  <c r="H14" i="16"/>
  <c r="I8" i="16"/>
  <c r="T71" i="12"/>
  <c r="K258" i="14" l="1"/>
  <c r="K252" i="14"/>
  <c r="G65" i="18"/>
  <c r="G69" i="18" s="1"/>
  <c r="P69" i="12"/>
  <c r="R69" i="12" s="1"/>
  <c r="T72" i="12"/>
  <c r="I14" i="16"/>
  <c r="H20" i="16"/>
  <c r="V71" i="12"/>
  <c r="P71" i="12"/>
  <c r="R71" i="12" s="1"/>
  <c r="J14" i="16"/>
  <c r="F20" i="16"/>
  <c r="G72" i="18"/>
  <c r="K259" i="14" l="1"/>
  <c r="K267" i="14"/>
  <c r="G71" i="18"/>
  <c r="G73" i="18" s="1"/>
  <c r="V72" i="12"/>
  <c r="P72" i="12"/>
  <c r="R72" i="12" s="1"/>
  <c r="H25" i="16"/>
  <c r="I25" i="16" s="1"/>
  <c r="I20" i="16"/>
  <c r="J20" i="16"/>
  <c r="F25" i="16"/>
  <c r="J25" i="16" s="1"/>
  <c r="K272" i="14" l="1"/>
  <c r="K273" i="14" s="1"/>
  <c r="K268" i="14"/>
  <c r="P75" i="12" l="1"/>
  <c r="R75" i="12" l="1"/>
  <c r="T70" i="12" l="1"/>
  <c r="P70" i="12" s="1"/>
  <c r="R70" i="12" s="1"/>
  <c r="V70" i="12" l="1"/>
  <c r="T73" i="12" l="1"/>
  <c r="P73" i="12" s="1"/>
  <c r="R73" i="12" s="1"/>
  <c r="T74" i="12" l="1"/>
  <c r="P74" i="12" s="1"/>
  <c r="P76" i="12" s="1"/>
  <c r="R76" i="12" s="1"/>
  <c r="V73" i="12"/>
  <c r="R74" i="12" l="1"/>
  <c r="V74" i="12"/>
  <c r="T75" i="12" l="1"/>
  <c r="V75" i="12" l="1"/>
  <c r="T76" i="12"/>
  <c r="V76" i="12" s="1"/>
  <c r="P67" i="12" l="1"/>
</calcChain>
</file>

<file path=xl/comments1.xml><?xml version="1.0" encoding="utf-8"?>
<comments xmlns="http://schemas.openxmlformats.org/spreadsheetml/2006/main">
  <authors>
    <author>helio</author>
  </authors>
  <commentList>
    <comment ref="P10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>
  <authors>
    <author>helio</author>
    <author>Ana Maria</author>
    <author>Helio</author>
    <author>Usuario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>
  <authors>
    <author>Helio</author>
    <author>HELIO</author>
    <author>helio</author>
    <author>Usuario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comments4.xml><?xml version="1.0" encoding="utf-8"?>
<comments xmlns="http://schemas.openxmlformats.org/spreadsheetml/2006/main">
  <authors>
    <author>danielapires</author>
  </authors>
  <commentList>
    <comment ref="K71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O71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danielapires:</t>
        </r>
        <r>
          <rPr>
            <sz val="9"/>
            <color indexed="81"/>
            <rFont val="Tahoma"/>
            <family val="2"/>
          </rPr>
          <t xml:space="preserve">
aqui esta desconsiderando apenas tvm do circulante</t>
        </r>
      </text>
    </comment>
  </commentList>
</comments>
</file>

<file path=xl/sharedStrings.xml><?xml version="1.0" encoding="utf-8"?>
<sst xmlns="http://schemas.openxmlformats.org/spreadsheetml/2006/main" count="778" uniqueCount="501">
  <si>
    <t>%</t>
  </si>
  <si>
    <t>R$</t>
  </si>
  <si>
    <t>Lucro Bruto</t>
  </si>
  <si>
    <t>% da Receita Líquida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</si>
  <si>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</si>
  <si>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</si>
  <si>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</si>
  <si>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</si>
  <si>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</si>
  <si>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</si>
  <si>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</si>
  <si>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</si>
  <si>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</si>
  <si>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</si>
  <si>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</si>
  <si>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</si>
  <si>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</si>
  <si>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</si>
  <si>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</si>
  <si>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</si>
  <si>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</si>
  <si>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</si>
  <si>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</si>
  <si>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</si>
  <si>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</si>
  <si>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</si>
  <si>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</si>
  <si>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</si>
  <si>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</si>
  <si>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</si>
  <si>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</si>
  <si>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</si>
  <si>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</si>
  <si>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</si>
  <si>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</si>
  <si>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</si>
  <si>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</si>
  <si>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</si>
  <si>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</si>
  <si>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</si>
  <si>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</si>
  <si>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</si>
  <si>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</si>
  <si>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</si>
  <si>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</si>
  <si>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</si>
  <si>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</si>
  <si>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</si>
  <si>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</si>
  <si>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</si>
  <si>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</si>
  <si>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</si>
  <si>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</si>
  <si>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</si>
  <si>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</si>
  <si>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</si>
  <si>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</si>
  <si>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</si>
  <si>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</si>
  <si>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</si>
  <si>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</si>
  <si>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</si>
  <si>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</si>
  <si>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</si>
  <si>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</si>
  <si>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</si>
  <si>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</si>
  <si>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</si>
  <si>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</si>
  <si>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</si>
  <si>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</si>
  <si>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</si>
  <si>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</si>
  <si>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</si>
  <si>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</si>
  <si>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</si>
  <si>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</si>
  <si>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</si>
  <si>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</si>
  <si>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</si>
  <si>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</si>
  <si>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</si>
  <si>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</si>
  <si>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</si>
  <si>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</si>
  <si>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</si>
  <si>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</si>
  <si>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</si>
  <si>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</si>
  <si>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</si>
  <si>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</si>
  <si>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</si>
  <si>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</si>
  <si>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</si>
  <si>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</si>
  <si>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</si>
  <si>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</si>
  <si>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</si>
  <si>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</si>
  <si>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</si>
  <si>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</si>
  <si>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</si>
  <si>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</si>
  <si>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</si>
  <si>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</si>
  <si>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</si>
  <si>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</si>
  <si>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</si>
  <si>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</si>
  <si>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</si>
  <si>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</si>
  <si>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</si>
  <si>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</si>
  <si>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</si>
  <si>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</si>
  <si>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</si>
  <si>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</si>
  <si>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</si>
  <si>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</si>
  <si>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</si>
  <si>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</si>
  <si>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</si>
  <si>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</si>
  <si>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</si>
  <si>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</si>
  <si>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</si>
  <si>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</si>
  <si>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</si>
  <si>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</si>
  <si>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</si>
  <si>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</si>
  <si>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</si>
  <si>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</si>
  <si>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</si>
  <si>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</si>
  <si>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</si>
  <si>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</si>
  <si>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</si>
  <si>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</si>
  <si>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</si>
  <si>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</si>
  <si>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</si>
  <si>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</si>
  <si>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</si>
  <si>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</si>
  <si>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</si>
  <si>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</si>
  <si>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</si>
  <si>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</si>
  <si>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</si>
  <si>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</si>
  <si>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</si>
  <si>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</si>
  <si>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</si>
  <si>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</si>
  <si>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</si>
  <si>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</si>
  <si>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</si>
  <si>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</si>
  <si>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</si>
  <si>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</si>
  <si>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</si>
  <si>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</si>
  <si>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</si>
  <si>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</si>
  <si>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</si>
  <si>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</si>
  <si>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</si>
  <si>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</si>
  <si>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</si>
  <si>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</si>
  <si>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</si>
  <si>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</si>
  <si>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</si>
  <si>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</si>
  <si>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</si>
  <si>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</si>
  <si>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</si>
  <si>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</si>
  <si>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</si>
  <si>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</si>
  <si>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</si>
  <si>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</si>
  <si>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</si>
  <si>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</si>
  <si>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</si>
  <si>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</si>
  <si>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</si>
  <si>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</si>
  <si>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</si>
  <si>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</si>
  <si>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</si>
  <si>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</si>
  <si>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</si>
  <si>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</si>
  <si>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</si>
  <si>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</si>
  <si>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</si>
  <si>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</si>
  <si>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</si>
  <si>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</si>
  <si>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</si>
  <si>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</si>
  <si>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</si>
  <si>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</si>
  <si>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</si>
  <si>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</si>
  <si>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</si>
  <si>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</si>
  <si>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</si>
  <si>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</si>
  <si>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</si>
  <si>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</si>
  <si>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</si>
  <si>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</si>
  <si>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</si>
  <si>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</si>
  <si>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</si>
  <si>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</si>
  <si>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</si>
  <si>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</si>
  <si>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</si>
  <si>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</si>
  <si>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</si>
  <si>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</si>
  <si>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</si>
  <si>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</si>
  <si>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</si>
  <si>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</si>
  <si>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</si>
  <si>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</si>
  <si>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</si>
  <si>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</si>
  <si>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</si>
  <si>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</si>
  <si>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</si>
  <si>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</si>
  <si>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</si>
  <si>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</si>
  <si>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</si>
  <si>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</si>
  <si>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</si>
  <si>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</si>
  <si>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</si>
  <si>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</si>
  <si>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</si>
  <si>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</si>
  <si>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</si>
  <si>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</si>
  <si>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</si>
  <si>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</si>
  <si>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</si>
  <si>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</si>
  <si>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</si>
  <si>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</si>
  <si>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</si>
  <si>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</si>
  <si>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</si>
  <si>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</si>
  <si>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</si>
  <si>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</si>
  <si>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</si>
  <si>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</si>
  <si>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</si>
  <si>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</si>
  <si>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</si>
  <si>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</si>
  <si>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</si>
  <si>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</si>
  <si>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</si>
  <si>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</si>
  <si>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</si>
  <si>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</si>
  <si>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</si>
  <si>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</si>
  <si>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</si>
  <si>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</si>
  <si>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</si>
  <si>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</si>
  <si>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</si>
  <si>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</si>
  <si>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</si>
  <si>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</si>
  <si>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</si>
  <si>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</si>
  <si>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</si>
  <si>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</si>
  <si>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</si>
  <si>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</si>
  <si>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</si>
  <si>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</si>
  <si>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</si>
  <si>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</si>
  <si>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</si>
  <si>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</si>
  <si>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</si>
  <si>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</si>
  <si>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</si>
  <si>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</si>
  <si>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</si>
  <si>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</si>
  <si>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</si>
  <si>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</si>
  <si>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</si>
  <si>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</si>
  <si>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</si>
  <si>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</si>
  <si>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</si>
  <si>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</si>
  <si>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</si>
  <si>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</si>
  <si>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</si>
  <si>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</si>
  <si>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</si>
  <si>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</si>
  <si>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</si>
  <si>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</si>
  <si>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</si>
  <si>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</si>
  <si>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</si>
  <si>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</si>
  <si>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</si>
  <si>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</si>
  <si>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</si>
  <si>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</si>
  <si>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</si>
  <si>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</si>
  <si>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</si>
  <si>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</si>
  <si>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</si>
  <si>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</si>
  <si>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</si>
  <si>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</si>
  <si>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</si>
  <si>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</si>
  <si>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</si>
  <si>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</si>
  <si>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</si>
  <si>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</si>
  <si>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</si>
  <si>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</si>
  <si>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</si>
  <si>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</si>
  <si>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</si>
  <si>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</si>
  <si>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</si>
  <si>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</si>
  <si>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</si>
  <si>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</si>
  <si>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</si>
  <si>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</si>
  <si>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</si>
  <si>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</si>
  <si>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</si>
  <si>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</si>
  <si>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</si>
  <si>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</si>
  <si>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</si>
  <si>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</si>
  <si>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</si>
  <si>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</si>
  <si>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</si>
  <si>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</si>
  <si>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</si>
  <si>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</si>
  <si>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</si>
  <si>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</si>
  <si>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</si>
  <si>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</si>
  <si>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</si>
  <si>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</si>
  <si>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</si>
  <si>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</si>
  <si>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</si>
  <si>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</si>
  <si>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</si>
  <si>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</si>
  <si>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</si>
  <si>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</si>
  <si>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</si>
  <si>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</si>
  <si>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</si>
  <si>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</si>
  <si>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</si>
  <si>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</si>
  <si>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</si>
  <si>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</si>
  <si>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</si>
  <si>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</si>
  <si>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</si>
  <si>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</si>
  <si>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</si>
  <si>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</si>
  <si>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</si>
  <si>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</si>
  <si>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</si>
  <si>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</si>
  <si>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</si>
  <si>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</si>
  <si>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</si>
  <si>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</si>
  <si>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</si>
  <si>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</si>
  <si>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</si>
  <si>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1T18</t>
  </si>
  <si>
    <t>2T18</t>
  </si>
  <si>
    <t>3T18</t>
  </si>
  <si>
    <t>4T18</t>
  </si>
  <si>
    <t>1T19</t>
  </si>
  <si>
    <t>2T19</t>
  </si>
  <si>
    <t>3T19</t>
  </si>
  <si>
    <t>4T19</t>
  </si>
  <si>
    <t>Arrendamento a pagar</t>
  </si>
  <si>
    <t>Contas a pagar - cessão de direitos creditórios</t>
  </si>
  <si>
    <t xml:space="preserve">   Arrendamento contratado</t>
  </si>
  <si>
    <t xml:space="preserve">   Arrendamento pago</t>
  </si>
  <si>
    <t>Resgate de depósitos vinculados</t>
  </si>
  <si>
    <t>Provisão para honorários de êxito</t>
  </si>
  <si>
    <t>DRE (R$ mil)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</si>
  <si>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</si>
  <si>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</si>
  <si>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</si>
  <si>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</si>
  <si>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</si>
  <si>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</si>
  <si>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</si>
  <si>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</si>
  <si>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</si>
  <si>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</si>
  <si>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</si>
  <si>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</si>
  <si>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</si>
  <si>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</si>
  <si>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</si>
  <si>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</si>
  <si>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</si>
  <si>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</si>
  <si>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</si>
  <si>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</si>
  <si>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</si>
  <si>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</si>
  <si>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</si>
  <si>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</si>
  <si>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</si>
  <si>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</si>
  <si>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EBITDA Ajustado</t>
  </si>
  <si>
    <t>Margem Ebitda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</si>
  <si>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</si>
  <si>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</si>
  <si>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</si>
  <si>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</si>
  <si>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</si>
  <si>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</si>
  <si>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</si>
  <si>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</si>
  <si>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</si>
  <si>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</si>
  <si>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</si>
  <si>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</si>
  <si>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</si>
  <si>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</si>
  <si>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</si>
  <si>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</si>
  <si>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</si>
  <si>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</si>
  <si>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</si>
  <si>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</si>
  <si>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</si>
  <si>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</si>
  <si>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</si>
  <si>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</si>
  <si>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</si>
  <si>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</si>
  <si>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</si>
  <si>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</si>
  <si>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</si>
  <si>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</si>
  <si>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</si>
  <si>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Juros Outros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</si>
  <si>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</si>
  <si>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</si>
  <si>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</si>
  <si>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</si>
  <si>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</si>
  <si>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</si>
  <si>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</si>
  <si>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</si>
  <si>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</si>
  <si>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</si>
  <si>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</si>
  <si>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</si>
  <si>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Aportes de capital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</si>
  <si>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</si>
  <si>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</si>
  <si>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</si>
  <si>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</si>
  <si>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</si>
  <si>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</si>
  <si>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Provisão por redução a valor recuperável de contas a receber</t>
  </si>
  <si>
    <t>Perda do contas a receber</t>
  </si>
  <si>
    <t>Impactos Extraordinários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</si>
</sst>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00"/>
    <numFmt numFmtId="169" formatCode="_(* #,##0_);_(* \(#,##0\);_(* &quot;-&quot;??_);_(@_)"/>
    <numFmt numFmtId="170" formatCode="#,##0.0_);\(#,##0.0\);\-\ \ \ \ \ "/>
    <numFmt numFmtId="171" formatCode="0.0000&quot;  &quot;"/>
    <numFmt numFmtId="172" formatCode="0.00000&quot;  &quot;"/>
    <numFmt numFmtId="173" formatCode="m/d/yy\ hh:mm"/>
    <numFmt numFmtId="174" formatCode="_(* #,##0_);_(* \(#,##0\);_(* &quot;-&quot;???_);_(@_)"/>
    <numFmt numFmtId="175" formatCode="#,##0\ &quot;FB&quot;;[Red]\-#,##0\ &quot;FB&quot;"/>
    <numFmt numFmtId="176" formatCode="_(* #,##0.0000_);_(* \(#,##0.0000\);_(* &quot;-&quot;????_);_(@_)"/>
    <numFmt numFmtId="177" formatCode="_-* #,##0\ _E_s_c_._-;\-* #,##0\ _E_s_c_._-;_-* &quot;-&quot;\ _E_s_c_._-;_-@_-"/>
    <numFmt numFmtId="178" formatCode="&quot;$&quot;#,##0.00000000_);[Red]\(&quot;$&quot;#,##0.00000000\)"/>
    <numFmt numFmtId="179" formatCode="_(&quot;$&quot;* #,##0_);_(&quot;$&quot;* \(#,##0\);_(&quot;$&quot;* &quot;-&quot;_);_(@_)"/>
    <numFmt numFmtId="180" formatCode="_-[$€-2]\ * #,##0.00_-;\-[$€-2]\ * #,##0.00_-;_-[$€-2]\ * &quot;-&quot;??_-"/>
    <numFmt numFmtId="181" formatCode="_(* #,##0_);_(* \(#,##0\);_(* &quot;-&quot;_);_(@_)"/>
    <numFmt numFmtId="182" formatCode="#,##0;[Red]#,##0&quot;-&quot;"/>
    <numFmt numFmtId="183" formatCode="#,##0.00;[Red]#,##0.00&quot;-&quot;"/>
    <numFmt numFmtId="184" formatCode="#,###,;\-#,###,"/>
    <numFmt numFmtId="185" formatCode="#,##0;\-#,##0;&quot;---&quot;"/>
    <numFmt numFmtId="186" formatCode="_ * #,##0_ ;_ * \-#,##0_ ;_ * &quot;-&quot;_ ;_ @_ "/>
    <numFmt numFmtId="187" formatCode="_ * #,##0.00_ ;_ * \-#,##0.00_ ;_ * &quot;-&quot;??_ ;_ @_ "/>
    <numFmt numFmtId="188" formatCode="_-* #,##0\ _F_-;\-* #,##0\ _F_-;_-* &quot;-&quot;\ _F_-;_-@_-"/>
    <numFmt numFmtId="189" formatCode="_(&quot;R$ &quot;* #,##0.00_);_(&quot;R$ &quot;* \(#,##0.00\);_(&quot;R$ &quot;* &quot;-&quot;??_);_(@_)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&quot;  -  &quot;0&quot;  -  &quot;;&quot;  -  &quot;@&quot;  -  &quot;"/>
    <numFmt numFmtId="193" formatCode="_(* #,##0.0_);_(* \(#,##0.0\);_(* &quot;-&quot;????_);_(@_)"/>
    <numFmt numFmtId="194" formatCode="##0.00%;\(##0.00\)%"/>
    <numFmt numFmtId="195" formatCode="_(&quot;$&quot;\ * #,##0_);_(&quot;$&quot;\ * \(#,##0\);_(&quot;$&quot;\ * &quot;-&quot;_);_(@_)"/>
    <numFmt numFmtId="196" formatCode="&quot;$&quot;#,##0_);\(&quot;$&quot;#,##0\)"/>
    <numFmt numFmtId="197" formatCode="_(* #,##0_%\);_(* \(#,##0\);_(* &quot;-&quot;_);_(@_)"/>
    <numFmt numFmtId="198" formatCode="_(* #,##0.000_);_(* \(#,##0.000\);_(* &quot;-&quot;????_);_(@_)"/>
    <numFmt numFmtId="199" formatCode="_(* #,##0.00_);_(* \(#,##0.00\);_(* &quot;-&quot;????_);_(@_)"/>
    <numFmt numFmtId="200" formatCode="&quot;f.&quot;\ #,##0_-;[Red]&quot;f.&quot;\ #,##0\-"/>
    <numFmt numFmtId="201" formatCode="&quot;f.&quot;\ #,##0.00_-;[Red]&quot;f.&quot;\ #,##0.00\-"/>
    <numFmt numFmtId="202" formatCode="&quot;$&quot;#,##0_);[Red]\(&quot;$&quot;#,##0\)"/>
    <numFmt numFmtId="203" formatCode="&quot;$&quot;#,##0.00_);[Red]\(&quot;$&quot;#,##0.00\)"/>
    <numFmt numFmtId="204" formatCode="#,##0_);\(#,##0\);\-"/>
    <numFmt numFmtId="205" formatCode="#,##0.0_);\(#,##0.0\);\-"/>
    <numFmt numFmtId="206" formatCode="_(&quot;$&quot;\ * #,##0.00_);_(&quot;$&quot;\ * \(#,##0.00\);_(&quot;$&quot;\ * &quot;-&quot;??_);_(@_)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9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4" fillId="0" borderId="0" applyFont="0" applyAlignment="0">
      <alignment horizontal="center"/>
    </xf>
    <xf numFmtId="170" fontId="15" fillId="0" borderId="0" applyFont="0" applyFill="0" applyBorder="0" applyAlignment="0" applyProtection="0"/>
    <xf numFmtId="170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81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horizontal="center"/>
    </xf>
    <xf numFmtId="184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185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92" fontId="11" fillId="0" borderId="0" applyFont="0">
      <alignment horizontal="centerContinuous"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6" fillId="0" borderId="0">
      <protection locked="0"/>
    </xf>
    <xf numFmtId="175" fontId="1" fillId="0" borderId="0" applyFill="0" applyBorder="0" applyAlignment="0"/>
    <xf numFmtId="175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5" fontId="9" fillId="0" borderId="0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" fillId="0" borderId="0" applyNumberFormat="0" applyFont="0" applyBorder="0"/>
    <xf numFmtId="196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7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8" fontId="1" fillId="0" borderId="0" applyFill="0" applyBorder="0" applyAlignment="0"/>
    <xf numFmtId="198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4" fontId="36" fillId="0" borderId="0">
      <alignment horizontal="center"/>
    </xf>
    <xf numFmtId="204" fontId="36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>
      <alignment horizontal="center"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5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81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68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67" fontId="5" fillId="3" borderId="5" xfId="2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right"/>
    </xf>
    <xf numFmtId="166" fontId="5" fillId="3" borderId="13" xfId="1" applyNumberFormat="1" applyFont="1" applyFill="1" applyBorder="1" applyAlignment="1">
      <alignment horizontal="right"/>
    </xf>
    <xf numFmtId="167" fontId="6" fillId="3" borderId="5" xfId="2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6" fontId="4" fillId="5" borderId="5" xfId="1" applyNumberFormat="1" applyFont="1" applyFill="1" applyBorder="1" applyAlignment="1">
      <alignment horizontal="right"/>
    </xf>
    <xf numFmtId="165" fontId="8" fillId="3" borderId="5" xfId="1" applyFont="1" applyFill="1" applyBorder="1" applyAlignment="1">
      <alignment horizontal="right"/>
    </xf>
    <xf numFmtId="165" fontId="8" fillId="0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6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6" fontId="3" fillId="3" borderId="5" xfId="1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5" xfId="0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166" fontId="3" fillId="3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" borderId="0" xfId="0" applyFont="1" applyFill="1" applyAlignment="1">
      <alignment horizontal="right"/>
    </xf>
    <xf numFmtId="168" fontId="3" fillId="3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6" fontId="2" fillId="2" borderId="5" xfId="1" applyNumberFormat="1" applyFont="1" applyFill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166" fontId="2" fillId="2" borderId="10" xfId="1" applyNumberFormat="1" applyFont="1" applyFill="1" applyBorder="1" applyAlignment="1">
      <alignment horizontal="right"/>
    </xf>
    <xf numFmtId="0" fontId="3" fillId="3" borderId="0" xfId="0" applyFont="1" applyFill="1" applyAlignment="1"/>
    <xf numFmtId="0" fontId="3" fillId="7" borderId="0" xfId="0" applyFont="1" applyFill="1" applyAlignment="1"/>
    <xf numFmtId="3" fontId="3" fillId="7" borderId="0" xfId="0" applyNumberFormat="1" applyFont="1" applyFill="1"/>
    <xf numFmtId="3" fontId="3" fillId="7" borderId="0" xfId="0" applyNumberFormat="1" applyFont="1" applyFill="1" applyAlignment="1"/>
    <xf numFmtId="3" fontId="3" fillId="3" borderId="0" xfId="0" applyNumberFormat="1" applyFont="1" applyFill="1"/>
    <xf numFmtId="0" fontId="3" fillId="7" borderId="0" xfId="0" applyFont="1" applyFill="1"/>
    <xf numFmtId="167" fontId="3" fillId="3" borderId="0" xfId="2" applyNumberFormat="1" applyFont="1" applyFill="1"/>
    <xf numFmtId="168" fontId="3" fillId="6" borderId="5" xfId="0" applyNumberFormat="1" applyFont="1" applyFill="1" applyBorder="1"/>
    <xf numFmtId="167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6" fontId="8" fillId="3" borderId="0" xfId="1" applyNumberFormat="1" applyFont="1" applyFill="1"/>
    <xf numFmtId="168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8" fillId="3" borderId="5" xfId="1" applyNumberFormat="1" applyFont="1" applyFill="1" applyBorder="1"/>
    <xf numFmtId="166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67" fontId="39" fillId="3" borderId="15" xfId="2" applyNumberFormat="1" applyFont="1" applyFill="1" applyBorder="1" applyAlignment="1">
      <alignment horizontal="right"/>
    </xf>
    <xf numFmtId="166" fontId="39" fillId="3" borderId="17" xfId="1" applyNumberFormat="1" applyFont="1" applyFill="1" applyBorder="1" applyAlignment="1">
      <alignment horizontal="right"/>
    </xf>
    <xf numFmtId="167" fontId="39" fillId="3" borderId="5" xfId="2" applyNumberFormat="1" applyFont="1" applyFill="1" applyBorder="1" applyAlignment="1">
      <alignment horizontal="right"/>
    </xf>
    <xf numFmtId="166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67" fontId="40" fillId="4" borderId="5" xfId="2" applyNumberFormat="1" applyFont="1" applyFill="1" applyBorder="1" applyAlignment="1">
      <alignment horizontal="right"/>
    </xf>
    <xf numFmtId="166" fontId="40" fillId="4" borderId="13" xfId="1" applyNumberFormat="1" applyFont="1" applyFill="1" applyBorder="1" applyAlignment="1">
      <alignment horizontal="right"/>
    </xf>
    <xf numFmtId="167" fontId="39" fillId="0" borderId="5" xfId="2" applyNumberFormat="1" applyFont="1" applyFill="1" applyBorder="1" applyAlignment="1">
      <alignment horizontal="right"/>
    </xf>
    <xf numFmtId="167" fontId="41" fillId="2" borderId="9" xfId="2" applyNumberFormat="1" applyFont="1" applyFill="1" applyBorder="1" applyAlignment="1">
      <alignment horizontal="right"/>
    </xf>
    <xf numFmtId="167" fontId="39" fillId="0" borderId="3" xfId="2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39" fillId="3" borderId="0" xfId="0" applyFont="1" applyFill="1" applyAlignment="1">
      <alignment horizontal="right"/>
    </xf>
    <xf numFmtId="0" fontId="39" fillId="3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right"/>
    </xf>
    <xf numFmtId="167" fontId="39" fillId="3" borderId="7" xfId="2" applyNumberFormat="1" applyFont="1" applyFill="1" applyBorder="1" applyAlignment="1">
      <alignment horizontal="right"/>
    </xf>
    <xf numFmtId="166" fontId="39" fillId="3" borderId="12" xfId="1" applyNumberFormat="1" applyFont="1" applyFill="1" applyBorder="1" applyAlignment="1">
      <alignment horizontal="right"/>
    </xf>
    <xf numFmtId="167" fontId="40" fillId="5" borderId="5" xfId="2" applyNumberFormat="1" applyFont="1" applyFill="1" applyBorder="1" applyAlignment="1">
      <alignment horizontal="right"/>
    </xf>
    <xf numFmtId="166" fontId="40" fillId="5" borderId="13" xfId="1" applyNumberFormat="1" applyFont="1" applyFill="1" applyBorder="1" applyAlignment="1">
      <alignment horizontal="right"/>
    </xf>
    <xf numFmtId="167" fontId="43" fillId="2" borderId="14" xfId="2" applyNumberFormat="1" applyFont="1" applyFill="1" applyBorder="1" applyAlignment="1">
      <alignment horizontal="right"/>
    </xf>
    <xf numFmtId="166" fontId="43" fillId="2" borderId="23" xfId="1" applyNumberFormat="1" applyFont="1" applyFill="1" applyBorder="1" applyAlignment="1">
      <alignment horizontal="right"/>
    </xf>
    <xf numFmtId="167" fontId="39" fillId="3" borderId="0" xfId="2" applyNumberFormat="1" applyFont="1" applyFill="1" applyBorder="1" applyAlignment="1">
      <alignment horizontal="right"/>
    </xf>
    <xf numFmtId="167" fontId="43" fillId="2" borderId="11" xfId="2" applyNumberFormat="1" applyFont="1" applyFill="1" applyBorder="1" applyAlignment="1">
      <alignment horizontal="right"/>
    </xf>
    <xf numFmtId="166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67" fontId="39" fillId="3" borderId="0" xfId="2" applyNumberFormat="1" applyFont="1" applyFill="1"/>
    <xf numFmtId="0" fontId="42" fillId="0" borderId="0" xfId="0" applyFont="1" applyAlignment="1">
      <alignment horizontal="right"/>
    </xf>
    <xf numFmtId="0" fontId="39" fillId="3" borderId="5" xfId="0" applyFont="1" applyFill="1" applyBorder="1" applyAlignment="1">
      <alignment horizontal="right"/>
    </xf>
    <xf numFmtId="167" fontId="43" fillId="2" borderId="5" xfId="2" applyNumberFormat="1" applyFont="1" applyFill="1" applyBorder="1" applyAlignment="1">
      <alignment horizontal="right"/>
    </xf>
    <xf numFmtId="166" fontId="42" fillId="0" borderId="0" xfId="0" applyNumberFormat="1" applyFont="1"/>
    <xf numFmtId="0" fontId="39" fillId="3" borderId="13" xfId="0" applyFont="1" applyFill="1" applyBorder="1" applyAlignment="1">
      <alignment horizontal="right"/>
    </xf>
    <xf numFmtId="166" fontId="43" fillId="2" borderId="13" xfId="1" applyNumberFormat="1" applyFont="1" applyFill="1" applyBorder="1" applyAlignment="1">
      <alignment horizontal="right"/>
    </xf>
    <xf numFmtId="166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09" fontId="8" fillId="3" borderId="0" xfId="1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0" fillId="0" borderId="0" xfId="0" applyFill="1"/>
    <xf numFmtId="9" fontId="42" fillId="0" borderId="0" xfId="2" applyNumberFormat="1" applyFont="1" applyBorder="1"/>
    <xf numFmtId="0" fontId="3" fillId="0" borderId="0" xfId="0" applyFont="1" applyFill="1"/>
    <xf numFmtId="207" fontId="3" fillId="0" borderId="5" xfId="0" applyNumberFormat="1" applyFont="1" applyFill="1" applyBorder="1" applyAlignment="1">
      <alignment horizontal="right"/>
    </xf>
    <xf numFmtId="167" fontId="0" fillId="0" borderId="0" xfId="2" applyNumberFormat="1" applyFont="1"/>
    <xf numFmtId="210" fontId="39" fillId="3" borderId="0" xfId="0" applyNumberFormat="1" applyFont="1" applyFill="1"/>
    <xf numFmtId="210" fontId="3" fillId="3" borderId="0" xfId="0" applyNumberFormat="1" applyFont="1" applyFill="1" applyAlignment="1"/>
    <xf numFmtId="2" fontId="3" fillId="3" borderId="0" xfId="0" applyNumberFormat="1" applyFont="1" applyFill="1"/>
    <xf numFmtId="166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Fill="1"/>
    <xf numFmtId="0" fontId="45" fillId="0" borderId="0" xfId="982" applyFill="1" applyAlignment="1">
      <alignment horizontal="center"/>
    </xf>
    <xf numFmtId="0" fontId="45" fillId="0" borderId="0" xfId="982" applyAlignment="1">
      <alignment horizontal="center"/>
    </xf>
    <xf numFmtId="0" fontId="45" fillId="0" borderId="0" xfId="982" applyFont="1" applyAlignment="1">
      <alignment horizontal="center"/>
    </xf>
    <xf numFmtId="212" fontId="45" fillId="0" borderId="25" xfId="982" applyNumberFormat="1" applyFill="1" applyBorder="1"/>
    <xf numFmtId="0" fontId="9" fillId="0" borderId="25" xfId="982" applyFont="1" applyBorder="1"/>
    <xf numFmtId="169" fontId="0" fillId="0" borderId="0" xfId="943" applyNumberFormat="1" applyFont="1"/>
    <xf numFmtId="169" fontId="45" fillId="0" borderId="0" xfId="982" applyNumberFormat="1"/>
    <xf numFmtId="169" fontId="0" fillId="0" borderId="0" xfId="943" applyNumberFormat="1" applyFont="1" applyFill="1"/>
    <xf numFmtId="0" fontId="9" fillId="0" borderId="0" xfId="982" applyFont="1"/>
    <xf numFmtId="169" fontId="0" fillId="0" borderId="25" xfId="943" applyNumberFormat="1" applyFont="1" applyFill="1" applyBorder="1"/>
    <xf numFmtId="169" fontId="0" fillId="0" borderId="25" xfId="943" applyNumberFormat="1" applyFont="1" applyBorder="1"/>
    <xf numFmtId="169" fontId="9" fillId="0" borderId="0" xfId="943" applyNumberFormat="1" applyFont="1"/>
    <xf numFmtId="169" fontId="0" fillId="0" borderId="28" xfId="943" applyNumberFormat="1" applyFont="1" applyBorder="1"/>
    <xf numFmtId="212" fontId="45" fillId="0" borderId="25" xfId="982" applyNumberFormat="1" applyBorder="1"/>
    <xf numFmtId="0" fontId="9" fillId="0" borderId="0" xfId="982" applyFont="1" applyFill="1" applyAlignment="1">
      <alignment horizontal="center"/>
    </xf>
    <xf numFmtId="213" fontId="0" fillId="0" borderId="0" xfId="943" applyNumberFormat="1" applyFont="1"/>
    <xf numFmtId="169" fontId="0" fillId="0" borderId="0" xfId="943" applyNumberFormat="1" applyFont="1" applyBorder="1"/>
    <xf numFmtId="169" fontId="0" fillId="20" borderId="0" xfId="943" applyNumberFormat="1" applyFont="1" applyFill="1"/>
    <xf numFmtId="169" fontId="0" fillId="0" borderId="0" xfId="943" applyNumberFormat="1" applyFont="1" applyFill="1" applyBorder="1"/>
    <xf numFmtId="169" fontId="0" fillId="20" borderId="25" xfId="943" applyNumberFormat="1" applyFont="1" applyFill="1" applyBorder="1"/>
    <xf numFmtId="213" fontId="9" fillId="0" borderId="0" xfId="943" applyNumberFormat="1" applyFont="1" applyFill="1"/>
    <xf numFmtId="169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1" xfId="983" applyFont="1" applyBorder="1" applyAlignment="1" applyProtection="1">
      <alignment horizontal="left"/>
      <protection locked="0"/>
    </xf>
    <xf numFmtId="169" fontId="44" fillId="0" borderId="31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1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1" xfId="6" applyFont="1" applyFill="1" applyBorder="1" applyAlignment="1">
      <alignment horizontal="left"/>
    </xf>
    <xf numFmtId="0" fontId="55" fillId="21" borderId="30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5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69" fontId="60" fillId="0" borderId="0" xfId="943" applyNumberFormat="1" applyFont="1"/>
    <xf numFmtId="169" fontId="60" fillId="0" borderId="25" xfId="943" applyNumberFormat="1" applyFont="1" applyBorder="1"/>
    <xf numFmtId="169" fontId="60" fillId="0" borderId="28" xfId="943" applyNumberFormat="1" applyFont="1" applyBorder="1"/>
    <xf numFmtId="169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0" fontId="60" fillId="0" borderId="0" xfId="987" applyFill="1"/>
    <xf numFmtId="213" fontId="9" fillId="0" borderId="0" xfId="943" applyNumberFormat="1" applyFont="1" applyFill="1"/>
    <xf numFmtId="169" fontId="60" fillId="0" borderId="0" xfId="987" applyNumberFormat="1"/>
    <xf numFmtId="169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60" fillId="0" borderId="0" xfId="987" applyFont="1" applyAlignment="1">
      <alignment horizontal="center"/>
    </xf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69" fontId="9" fillId="0" borderId="0" xfId="943" applyNumberFormat="1" applyFont="1"/>
    <xf numFmtId="14" fontId="60" fillId="0" borderId="0" xfId="987" applyNumberFormat="1"/>
    <xf numFmtId="0" fontId="60" fillId="0" borderId="0" xfId="987" applyBorder="1"/>
    <xf numFmtId="0" fontId="9" fillId="0" borderId="25" xfId="987" applyFont="1" applyFill="1" applyBorder="1" applyAlignment="1">
      <alignment horizontal="center"/>
    </xf>
    <xf numFmtId="169" fontId="60" fillId="0" borderId="0" xfId="987" applyNumberFormat="1" applyBorder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69" fontId="60" fillId="0" borderId="0" xfId="987" applyNumberFormat="1" applyFill="1"/>
    <xf numFmtId="169" fontId="9" fillId="0" borderId="0" xfId="943" applyNumberFormat="1" applyFont="1" applyFill="1"/>
    <xf numFmtId="169" fontId="9" fillId="0" borderId="25" xfId="943" applyNumberFormat="1" applyFont="1" applyFill="1" applyBorder="1"/>
    <xf numFmtId="169" fontId="60" fillId="0" borderId="0" xfId="943" applyNumberFormat="1" applyFont="1" applyFill="1"/>
    <xf numFmtId="0" fontId="9" fillId="0" borderId="0" xfId="987" applyFont="1" applyAlignment="1">
      <alignment horizontal="center"/>
    </xf>
    <xf numFmtId="169" fontId="60" fillId="0" borderId="25" xfId="943" applyNumberFormat="1" applyFont="1" applyFill="1" applyBorder="1"/>
    <xf numFmtId="169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5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69" fontId="60" fillId="0" borderId="25" xfId="987" applyNumberFormat="1" applyFill="1" applyBorder="1"/>
    <xf numFmtId="169" fontId="60" fillId="0" borderId="0" xfId="943" applyNumberFormat="1" applyFont="1" applyFill="1" applyBorder="1"/>
    <xf numFmtId="37" fontId="9" fillId="0" borderId="0" xfId="987" applyNumberFormat="1" applyFont="1" applyProtection="1"/>
    <xf numFmtId="0" fontId="60" fillId="0" borderId="0" xfId="987" applyFill="1" applyAlignment="1">
      <alignment horizontal="center"/>
    </xf>
    <xf numFmtId="212" fontId="60" fillId="0" borderId="25" xfId="987" applyNumberFormat="1" applyFill="1" applyBorder="1"/>
    <xf numFmtId="0" fontId="9" fillId="0" borderId="0" xfId="987" applyFont="1" applyFill="1" applyAlignment="1">
      <alignment horizontal="center"/>
    </xf>
    <xf numFmtId="0" fontId="51" fillId="21" borderId="30" xfId="6" applyFont="1" applyFill="1" applyBorder="1" applyAlignment="1">
      <alignment horizontal="left"/>
    </xf>
    <xf numFmtId="0" fontId="52" fillId="0" borderId="0" xfId="983" applyFont="1" applyAlignment="1" applyProtection="1">
      <alignment horizontal="left" indent="1"/>
      <protection locked="0"/>
    </xf>
    <xf numFmtId="169" fontId="1" fillId="0" borderId="0" xfId="4" applyNumberFormat="1" applyFont="1" applyBorder="1"/>
    <xf numFmtId="0" fontId="52" fillId="0" borderId="0" xfId="983" applyFont="1" applyAlignment="1" applyProtection="1">
      <alignment horizontal="left" indent="2"/>
      <protection locked="0"/>
    </xf>
    <xf numFmtId="169" fontId="1" fillId="0" borderId="0" xfId="4" quotePrefix="1" applyNumberFormat="1" applyFont="1" applyFill="1" applyBorder="1"/>
    <xf numFmtId="169" fontId="1" fillId="0" borderId="0" xfId="4" quotePrefix="1" applyNumberFormat="1" applyFont="1" applyBorder="1"/>
    <xf numFmtId="0" fontId="52" fillId="0" borderId="0" xfId="984" applyFont="1" applyAlignment="1" applyProtection="1">
      <alignment horizontal="left" indent="2"/>
      <protection locked="0"/>
    </xf>
    <xf numFmtId="169" fontId="1" fillId="0" borderId="0" xfId="4" applyNumberFormat="1" applyFont="1" applyFill="1" applyBorder="1"/>
    <xf numFmtId="0" fontId="52" fillId="0" borderId="0" xfId="984" applyFont="1" applyFill="1" applyAlignment="1" applyProtection="1">
      <alignment horizontal="left" indent="2"/>
      <protection locked="0"/>
    </xf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0" fontId="53" fillId="0" borderId="31" xfId="983" applyFont="1" applyBorder="1" applyAlignment="1" applyProtection="1">
      <alignment horizontal="left"/>
      <protection locked="0"/>
    </xf>
    <xf numFmtId="169" fontId="44" fillId="0" borderId="31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67" fontId="54" fillId="0" borderId="0" xfId="983" applyNumberFormat="1" applyFont="1" applyAlignment="1" applyProtection="1">
      <alignment horizontal="left" indent="1"/>
      <protection locked="0"/>
    </xf>
    <xf numFmtId="167" fontId="42" fillId="0" borderId="0" xfId="5" applyNumberFormat="1" applyFont="1" applyFill="1" applyBorder="1"/>
    <xf numFmtId="0" fontId="1" fillId="0" borderId="0" xfId="491" applyFont="1" applyFill="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69" fontId="52" fillId="0" borderId="0" xfId="4" quotePrefix="1" applyNumberFormat="1" applyFont="1" applyFill="1" applyBorder="1"/>
    <xf numFmtId="0" fontId="52" fillId="0" borderId="0" xfId="983" applyFont="1" applyFill="1" applyAlignment="1" applyProtection="1">
      <alignment horizontal="left" indent="1"/>
      <protection locked="0"/>
    </xf>
    <xf numFmtId="169" fontId="1" fillId="0" borderId="0" xfId="4" quotePrefix="1" applyNumberFormat="1" applyFont="1" applyFill="1" applyBorder="1" applyAlignment="1">
      <alignment horizontal="right"/>
    </xf>
    <xf numFmtId="169" fontId="1" fillId="0" borderId="0" xfId="491" applyNumberFormat="1" applyFont="1"/>
    <xf numFmtId="169" fontId="1" fillId="0" borderId="0" xfId="491" applyNumberFormat="1" applyFont="1" applyFill="1"/>
    <xf numFmtId="169" fontId="1" fillId="7" borderId="0" xfId="491" applyNumberFormat="1" applyFont="1" applyFill="1"/>
    <xf numFmtId="169" fontId="1" fillId="0" borderId="0" xfId="7" applyNumberFormat="1" applyFont="1" applyFill="1" applyBorder="1"/>
    <xf numFmtId="0" fontId="53" fillId="0" borderId="31" xfId="984" applyFont="1" applyBorder="1" applyAlignment="1" applyProtection="1">
      <alignment horizontal="left"/>
      <protection locked="0"/>
    </xf>
    <xf numFmtId="167" fontId="54" fillId="0" borderId="0" xfId="984" applyNumberFormat="1" applyFont="1" applyBorder="1" applyAlignment="1" applyProtection="1">
      <alignment horizontal="left" indent="1"/>
      <protection locked="0"/>
    </xf>
    <xf numFmtId="167" fontId="42" fillId="0" borderId="9" xfId="4" applyNumberFormat="1" applyFont="1" applyFill="1" applyBorder="1"/>
    <xf numFmtId="0" fontId="51" fillId="21" borderId="31" xfId="6" applyFont="1" applyFill="1" applyBorder="1" applyAlignment="1">
      <alignment horizontal="left"/>
    </xf>
    <xf numFmtId="0" fontId="55" fillId="21" borderId="30" xfId="6" applyFont="1" applyFill="1" applyBorder="1" applyAlignment="1">
      <alignment horizontal="left"/>
    </xf>
    <xf numFmtId="0" fontId="52" fillId="0" borderId="0" xfId="984" applyFont="1" applyFill="1" applyAlignment="1" applyProtection="1">
      <alignment horizontal="left" indent="1"/>
      <protection locked="0"/>
    </xf>
    <xf numFmtId="169" fontId="1" fillId="0" borderId="25" xfId="4" applyNumberFormat="1" applyFont="1" applyFill="1" applyBorder="1"/>
    <xf numFmtId="167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169" fontId="60" fillId="19" borderId="0" xfId="943" applyNumberFormat="1" applyFont="1" applyFill="1"/>
    <xf numFmtId="2" fontId="60" fillId="0" borderId="0" xfId="987" applyNumberFormat="1"/>
    <xf numFmtId="0" fontId="9" fillId="0" borderId="0" xfId="987" applyFont="1" applyFill="1"/>
    <xf numFmtId="212" fontId="60" fillId="0" borderId="25" xfId="987" applyNumberFormat="1" applyBorder="1" applyAlignment="1">
      <alignment horizontal="center"/>
    </xf>
    <xf numFmtId="169" fontId="9" fillId="0" borderId="0" xfId="943" quotePrefix="1" applyNumberFormat="1" applyFont="1" applyFill="1" applyBorder="1"/>
    <xf numFmtId="212" fontId="60" fillId="0" borderId="25" xfId="987" applyNumberFormat="1" applyFill="1" applyBorder="1" applyAlignment="1">
      <alignment horizontal="center"/>
    </xf>
    <xf numFmtId="169" fontId="9" fillId="0" borderId="0" xfId="987" applyNumberFormat="1" applyFont="1"/>
    <xf numFmtId="0" fontId="60" fillId="0" borderId="25" xfId="987" applyFill="1" applyBorder="1"/>
    <xf numFmtId="0" fontId="11" fillId="0" borderId="0" xfId="987" applyFont="1" applyFill="1" applyAlignment="1">
      <alignment horizontal="center"/>
    </xf>
    <xf numFmtId="212" fontId="11" fillId="0" borderId="25" xfId="987" applyNumberFormat="1" applyFont="1" applyFill="1" applyBorder="1" applyAlignment="1">
      <alignment horizontal="center"/>
    </xf>
    <xf numFmtId="37" fontId="60" fillId="0" borderId="0" xfId="987" applyNumberFormat="1" applyFill="1"/>
    <xf numFmtId="214" fontId="60" fillId="0" borderId="0" xfId="987" applyNumberFormat="1"/>
    <xf numFmtId="0" fontId="11" fillId="0" borderId="25" xfId="987" applyFont="1" applyFill="1" applyBorder="1"/>
    <xf numFmtId="169" fontId="60" fillId="19" borderId="0" xfId="987" applyNumberFormat="1" applyFill="1"/>
    <xf numFmtId="169" fontId="9" fillId="19" borderId="0" xfId="943" applyNumberFormat="1" applyFont="1" applyFill="1"/>
    <xf numFmtId="165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69" fontId="38" fillId="0" borderId="0" xfId="0" applyNumberFormat="1" applyFont="1" applyAlignment="1">
      <alignment wrapText="1"/>
    </xf>
    <xf numFmtId="169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69" fontId="38" fillId="0" borderId="14" xfId="0" applyNumberFormat="1" applyFont="1" applyBorder="1" applyAlignment="1">
      <alignment wrapText="1"/>
    </xf>
    <xf numFmtId="169" fontId="0" fillId="0" borderId="14" xfId="1" applyNumberFormat="1" applyFont="1" applyBorder="1"/>
    <xf numFmtId="169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69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69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69" fontId="0" fillId="0" borderId="32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2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2" xfId="0" applyNumberFormat="1" applyFont="1" applyFill="1" applyBorder="1" applyAlignment="1">
      <alignment horizontal="right" wrapText="1"/>
    </xf>
    <xf numFmtId="0" fontId="49" fillId="0" borderId="32" xfId="0" applyFont="1" applyBorder="1"/>
    <xf numFmtId="0" fontId="49" fillId="7" borderId="0" xfId="0" applyFont="1" applyFill="1" applyAlignment="1">
      <alignment horizontal="right" wrapText="1"/>
    </xf>
    <xf numFmtId="165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69" fontId="0" fillId="0" borderId="0" xfId="0" applyNumberFormat="1" applyFill="1"/>
    <xf numFmtId="169" fontId="0" fillId="0" borderId="14" xfId="0" applyNumberFormat="1" applyFill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6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69" fontId="65" fillId="0" borderId="0" xfId="0" applyNumberFormat="1" applyFont="1" applyFill="1"/>
    <xf numFmtId="169" fontId="65" fillId="0" borderId="0" xfId="1" applyNumberFormat="1" applyFont="1" applyAlignment="1">
      <alignment wrapText="1"/>
    </xf>
    <xf numFmtId="169" fontId="0" fillId="0" borderId="0" xfId="0" applyNumberFormat="1"/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69" fontId="65" fillId="0" borderId="0" xfId="1" applyNumberFormat="1" applyFont="1"/>
    <xf numFmtId="169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6" fontId="0" fillId="7" borderId="0" xfId="1" applyNumberFormat="1" applyFont="1" applyFill="1"/>
    <xf numFmtId="169" fontId="65" fillId="22" borderId="25" xfId="0" applyNumberFormat="1" applyFont="1" applyFill="1" applyBorder="1"/>
    <xf numFmtId="169" fontId="65" fillId="0" borderId="25" xfId="0" applyNumberFormat="1" applyFont="1" applyFill="1" applyBorder="1"/>
    <xf numFmtId="0" fontId="66" fillId="0" borderId="25" xfId="0" applyFont="1" applyBorder="1" applyAlignment="1">
      <alignment horizontal="right" vertical="center" wrapText="1"/>
    </xf>
    <xf numFmtId="169" fontId="65" fillId="0" borderId="14" xfId="0" applyNumberFormat="1" applyFont="1" applyFill="1" applyBorder="1"/>
    <xf numFmtId="169" fontId="65" fillId="0" borderId="0" xfId="0" applyNumberFormat="1" applyFont="1" applyFill="1" applyBorder="1"/>
    <xf numFmtId="0" fontId="65" fillId="0" borderId="0" xfId="0" applyFont="1" applyBorder="1" applyAlignment="1">
      <alignment wrapText="1"/>
    </xf>
    <xf numFmtId="169" fontId="65" fillId="0" borderId="14" xfId="0" quotePrefix="1" applyNumberFormat="1" applyFont="1" applyFill="1" applyBorder="1"/>
    <xf numFmtId="169" fontId="65" fillId="0" borderId="0" xfId="0" quotePrefix="1" applyNumberFormat="1" applyFont="1" applyFill="1" applyBorder="1"/>
    <xf numFmtId="169" fontId="59" fillId="0" borderId="0" xfId="1" applyNumberFormat="1" applyFont="1" applyAlignment="1">
      <alignment horizontal="right" wrapText="1"/>
    </xf>
    <xf numFmtId="3" fontId="66" fillId="0" borderId="0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69" fontId="66" fillId="0" borderId="0" xfId="1" applyNumberFormat="1" applyFont="1" applyAlignment="1">
      <alignment horizontal="right"/>
    </xf>
    <xf numFmtId="169" fontId="66" fillId="0" borderId="14" xfId="1" applyNumberFormat="1" applyFont="1" applyBorder="1" applyAlignment="1">
      <alignment horizontal="right"/>
    </xf>
    <xf numFmtId="169" fontId="65" fillId="0" borderId="32" xfId="0" applyNumberFormat="1" applyFont="1" applyFill="1" applyBorder="1"/>
    <xf numFmtId="0" fontId="3" fillId="0" borderId="0" xfId="0" applyFont="1" applyFill="1" applyAlignment="1"/>
    <xf numFmtId="210" fontId="3" fillId="0" borderId="0" xfId="0" applyNumberFormat="1" applyFont="1" applyFill="1" applyAlignme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Fill="1" applyBorder="1" applyAlignment="1">
      <alignment horizontal="right"/>
    </xf>
    <xf numFmtId="209" fontId="5" fillId="3" borderId="5" xfId="1" applyNumberFormat="1" applyFont="1" applyFill="1" applyBorder="1" applyAlignment="1">
      <alignment horizontal="right"/>
    </xf>
    <xf numFmtId="210" fontId="3" fillId="7" borderId="33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4" xfId="0" applyNumberFormat="1" applyFont="1" applyFill="1" applyBorder="1" applyAlignment="1">
      <alignment horizontal="center"/>
    </xf>
    <xf numFmtId="210" fontId="3" fillId="3" borderId="35" xfId="0" applyNumberFormat="1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9" fillId="2" borderId="3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8" fillId="0" borderId="0" xfId="0" applyFont="1"/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0" fontId="3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49" fillId="0" borderId="0" xfId="0" applyFont="1"/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2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0" fontId="49" fillId="0" borderId="0" xfId="0" applyFont="1" applyAlignment="1"/>
    <xf numFmtId="166" fontId="49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14" xfId="1" applyNumberFormat="1" applyFont="1" applyBorder="1"/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6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6" fontId="3" fillId="0" borderId="0" xfId="1" applyNumberFormat="1" applyFont="1" applyFill="1" applyBorder="1" applyAlignment="1">
      <alignment horizontal="right"/>
    </xf>
    <xf numFmtId="3" fontId="70" fillId="0" borderId="0" xfId="0" applyNumberFormat="1" applyFont="1"/>
    <xf numFmtId="3" fontId="69" fillId="0" borderId="0" xfId="0" applyNumberFormat="1" applyFont="1" applyFill="1" applyAlignment="1">
      <alignment horizontal="right"/>
    </xf>
    <xf numFmtId="211" fontId="71" fillId="3" borderId="5" xfId="1" applyNumberFormat="1" applyFont="1" applyFill="1" applyBorder="1" applyAlignment="1">
      <alignment horizontal="right"/>
    </xf>
    <xf numFmtId="3" fontId="71" fillId="3" borderId="0" xfId="0" applyNumberFormat="1" applyFont="1" applyFill="1" applyAlignment="1">
      <alignment horizontal="right"/>
    </xf>
    <xf numFmtId="0" fontId="71" fillId="3" borderId="0" xfId="0" applyFont="1" applyFill="1" applyAlignment="1">
      <alignment horizontal="right"/>
    </xf>
    <xf numFmtId="0" fontId="68" fillId="3" borderId="0" xfId="0" applyFont="1" applyFill="1" applyAlignment="1">
      <alignment horizontal="right"/>
    </xf>
    <xf numFmtId="3" fontId="72" fillId="0" borderId="0" xfId="0" applyNumberFormat="1" applyFont="1"/>
    <xf numFmtId="166" fontId="72" fillId="0" borderId="0" xfId="0" applyNumberFormat="1" applyFont="1"/>
    <xf numFmtId="166" fontId="72" fillId="0" borderId="0" xfId="0" applyNumberFormat="1" applyFont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3" fillId="0" borderId="0" xfId="0" applyNumberFormat="1" applyFont="1" applyAlignment="1">
      <alignment vertical="center" wrapText="1"/>
    </xf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6" fontId="2" fillId="2" borderId="5" xfId="1075" applyNumberFormat="1" applyFont="1" applyFill="1" applyBorder="1" applyAlignment="1">
      <alignment horizontal="left"/>
    </xf>
    <xf numFmtId="0" fontId="74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61" fillId="0" borderId="14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67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</cellXfs>
  <cellStyles count="1096">
    <cellStyle name="=C:\WINNT\SYSTEM32\COMMAND.COM" xfId="8"/>
    <cellStyle name="=C:\WINNT\SYSTEM32\COMMAND.COM 2" xfId="9"/>
    <cellStyle name="0  + -" xfId="10"/>
    <cellStyle name="0+ -" xfId="11"/>
    <cellStyle name="0+   -" xfId="12"/>
    <cellStyle name="1o.nível" xfId="13"/>
    <cellStyle name="20% - Ênfase1 2" xfId="14"/>
    <cellStyle name="20% - Ênfase1 2 2" xfId="15"/>
    <cellStyle name="20% - Ênfase1 3" xfId="16"/>
    <cellStyle name="20% - Ênfase1 3 2" xfId="17"/>
    <cellStyle name="20% - Ênfase1 4" xfId="18"/>
    <cellStyle name="20% - Ênfase1 4 2" xfId="19"/>
    <cellStyle name="20% - Ênfase2 2" xfId="20"/>
    <cellStyle name="20% - Ênfase2 2 2" xfId="21"/>
    <cellStyle name="20% - Ênfase2 3" xfId="22"/>
    <cellStyle name="20% - Ênfase2 3 2" xfId="23"/>
    <cellStyle name="20% - Ênfase2 4" xfId="24"/>
    <cellStyle name="20% - Ênfase2 4 2" xfId="25"/>
    <cellStyle name="20% - Ênfase3 2" xfId="26"/>
    <cellStyle name="20% - Ênfase3 2 2" xfId="27"/>
    <cellStyle name="20% - Ênfase3 3" xfId="28"/>
    <cellStyle name="20% - Ênfase3 3 2" xfId="29"/>
    <cellStyle name="20% - Ênfase3 4" xfId="30"/>
    <cellStyle name="20% - Ênfase3 4 2" xfId="31"/>
    <cellStyle name="20% - Ênfase4 2" xfId="32"/>
    <cellStyle name="20% - Ênfase4 2 2" xfId="33"/>
    <cellStyle name="20% - Ênfase4 3" xfId="34"/>
    <cellStyle name="20% - Ênfase4 3 2" xfId="35"/>
    <cellStyle name="20% - Ênfase4 4" xfId="36"/>
    <cellStyle name="20% - Ênfase4 4 2" xfId="37"/>
    <cellStyle name="20% - Ênfase5 2" xfId="38"/>
    <cellStyle name="20% - Ênfase5 2 2" xfId="39"/>
    <cellStyle name="20% - Ênfase5 3" xfId="40"/>
    <cellStyle name="20% - Ênfase5 3 2" xfId="41"/>
    <cellStyle name="20% - Ênfase5 4" xfId="42"/>
    <cellStyle name="20% - Ênfase5 4 2" xfId="43"/>
    <cellStyle name="20% - Ênfase6 2" xfId="44"/>
    <cellStyle name="20% - Ênfase6 2 2" xfId="45"/>
    <cellStyle name="20% - Ênfase6 3" xfId="46"/>
    <cellStyle name="20% - Ênfase6 3 2" xfId="47"/>
    <cellStyle name="20% - Ênfase6 4" xfId="48"/>
    <cellStyle name="20% - Ênfase6 4 2" xfId="49"/>
    <cellStyle name="2o.nível" xfId="50"/>
    <cellStyle name="40% - Ênfase1 2" xfId="51"/>
    <cellStyle name="40% - Ênfase1 2 2" xfId="52"/>
    <cellStyle name="40% - Ênfase1 3" xfId="53"/>
    <cellStyle name="40% - Ênfase1 3 2" xfId="54"/>
    <cellStyle name="40% - Ênfase1 4" xfId="55"/>
    <cellStyle name="40% - Ênfase1 4 2" xfId="56"/>
    <cellStyle name="40% - Ênfase2 2" xfId="57"/>
    <cellStyle name="40% - Ênfase2 2 2" xfId="58"/>
    <cellStyle name="40% - Ênfase2 3" xfId="59"/>
    <cellStyle name="40% - Ênfase2 3 2" xfId="60"/>
    <cellStyle name="40% - Ênfase2 4" xfId="61"/>
    <cellStyle name="40% - Ênfase2 4 2" xfId="62"/>
    <cellStyle name="40% - Ênfase3 2" xfId="63"/>
    <cellStyle name="40% - Ênfase3 2 2" xfId="64"/>
    <cellStyle name="40% - Ênfase3 3" xfId="65"/>
    <cellStyle name="40% - Ênfase3 3 2" xfId="66"/>
    <cellStyle name="40% - Ênfase3 4" xfId="67"/>
    <cellStyle name="40% - Ênfase3 4 2" xfId="68"/>
    <cellStyle name="40% - Ênfase4 2" xfId="69"/>
    <cellStyle name="40% - Ênfase4 2 2" xfId="70"/>
    <cellStyle name="40% - Ênfase4 3" xfId="71"/>
    <cellStyle name="40% - Ênfase4 3 2" xfId="72"/>
    <cellStyle name="40% - Ênfase4 4" xfId="73"/>
    <cellStyle name="40% - Ênfase4 4 2" xfId="74"/>
    <cellStyle name="40% - Ênfase5 2" xfId="75"/>
    <cellStyle name="40% - Ênfase5 2 2" xfId="76"/>
    <cellStyle name="40% - Ênfase5 3" xfId="77"/>
    <cellStyle name="40% - Ênfase5 3 2" xfId="78"/>
    <cellStyle name="40% - Ênfase5 4" xfId="79"/>
    <cellStyle name="40% - Ênfase5 4 2" xfId="80"/>
    <cellStyle name="40% - Ênfase6 2" xfId="81"/>
    <cellStyle name="40% - Ênfase6 2 2" xfId="82"/>
    <cellStyle name="40% - Ênfase6 3" xfId="83"/>
    <cellStyle name="40% - Ênfase6 3 2" xfId="84"/>
    <cellStyle name="40% - Ênfase6 4" xfId="85"/>
    <cellStyle name="40% - Ênfase6 4 2" xfId="86"/>
    <cellStyle name="60% - Ênfase1 2" xfId="87"/>
    <cellStyle name="60% - Ênfase1 2 2" xfId="88"/>
    <cellStyle name="60% - Ênfase1 3" xfId="89"/>
    <cellStyle name="60% - Ênfase1 3 2" xfId="90"/>
    <cellStyle name="60% - Ênfase1 4" xfId="91"/>
    <cellStyle name="60% - Ênfase1 4 2" xfId="92"/>
    <cellStyle name="60% - Ênfase2 2" xfId="93"/>
    <cellStyle name="60% - Ênfase2 2 2" xfId="94"/>
    <cellStyle name="60% - Ênfase2 3" xfId="95"/>
    <cellStyle name="60% - Ênfase2 3 2" xfId="96"/>
    <cellStyle name="60% - Ênfase2 4" xfId="97"/>
    <cellStyle name="60% - Ênfase2 4 2" xfId="98"/>
    <cellStyle name="60% - Ênfase3 2" xfId="99"/>
    <cellStyle name="60% - Ênfase3 2 2" xfId="100"/>
    <cellStyle name="60% - Ênfase3 3" xfId="101"/>
    <cellStyle name="60% - Ênfase3 3 2" xfId="102"/>
    <cellStyle name="60% - Ênfase3 4" xfId="103"/>
    <cellStyle name="60% - Ênfase3 4 2" xfId="104"/>
    <cellStyle name="60% - Ênfase4 2" xfId="105"/>
    <cellStyle name="60% - Ênfase4 2 2" xfId="106"/>
    <cellStyle name="60% - Ênfase4 3" xfId="107"/>
    <cellStyle name="60% - Ênfase4 3 2" xfId="108"/>
    <cellStyle name="60% - Ênfase4 4" xfId="109"/>
    <cellStyle name="60% - Ênfase4 4 2" xfId="110"/>
    <cellStyle name="60% - Ênfase5 2" xfId="111"/>
    <cellStyle name="60% - Ênfase5 2 2" xfId="112"/>
    <cellStyle name="60% - Ênfase5 3" xfId="113"/>
    <cellStyle name="60% - Ênfase5 3 2" xfId="114"/>
    <cellStyle name="60% - Ênfase5 4" xfId="115"/>
    <cellStyle name="60% - Ênfase5 4 2" xfId="116"/>
    <cellStyle name="60% - Ênfase6 2" xfId="117"/>
    <cellStyle name="60% - Ênfase6 2 2" xfId="118"/>
    <cellStyle name="60% - Ênfase6 3" xfId="119"/>
    <cellStyle name="60% - Ênfase6 3 2" xfId="120"/>
    <cellStyle name="60% - Ênfase6 4" xfId="121"/>
    <cellStyle name="60% - Ênfase6 4 2" xfId="122"/>
    <cellStyle name="a_Divisão" xfId="123"/>
    <cellStyle name="a_normal" xfId="124"/>
    <cellStyle name="a_quebra_1" xfId="125"/>
    <cellStyle name="a_quebra_2" xfId="126"/>
    <cellStyle name="AbertBalan" xfId="127"/>
    <cellStyle name="Accent1" xfId="128"/>
    <cellStyle name="Accent1 - 20%" xfId="129"/>
    <cellStyle name="Accent1 - 20% 2" xfId="130"/>
    <cellStyle name="Accent1 - 40%" xfId="131"/>
    <cellStyle name="Accent1 - 40% 2" xfId="132"/>
    <cellStyle name="Accent1 - 60%" xfId="133"/>
    <cellStyle name="Accent1 - 60% 2" xfId="134"/>
    <cellStyle name="Accent1 2" xfId="135"/>
    <cellStyle name="Accent2" xfId="136"/>
    <cellStyle name="Accent2 - 20%" xfId="137"/>
    <cellStyle name="Accent2 - 20% 2" xfId="138"/>
    <cellStyle name="Accent2 - 40%" xfId="139"/>
    <cellStyle name="Accent2 - 40% 2" xfId="140"/>
    <cellStyle name="Accent2 - 60%" xfId="141"/>
    <cellStyle name="Accent2 - 60% 2" xfId="142"/>
    <cellStyle name="Accent2 2" xfId="143"/>
    <cellStyle name="Accent3" xfId="144"/>
    <cellStyle name="Accent3 - 20%" xfId="145"/>
    <cellStyle name="Accent3 - 20% 2" xfId="146"/>
    <cellStyle name="Accent3 - 40%" xfId="147"/>
    <cellStyle name="Accent3 - 40% 2" xfId="148"/>
    <cellStyle name="Accent3 - 60%" xfId="149"/>
    <cellStyle name="Accent3 - 60% 2" xfId="150"/>
    <cellStyle name="Accent3 2" xfId="151"/>
    <cellStyle name="Accent4" xfId="152"/>
    <cellStyle name="Accent4 - 20%" xfId="153"/>
    <cellStyle name="Accent4 - 20% 2" xfId="154"/>
    <cellStyle name="Accent4 - 40%" xfId="155"/>
    <cellStyle name="Accent4 - 40% 2" xfId="156"/>
    <cellStyle name="Accent4 - 60%" xfId="157"/>
    <cellStyle name="Accent4 - 60% 2" xfId="158"/>
    <cellStyle name="Accent4 2" xfId="159"/>
    <cellStyle name="Accent5" xfId="160"/>
    <cellStyle name="Accent5 - 20%" xfId="161"/>
    <cellStyle name="Accent5 - 20% 2" xfId="162"/>
    <cellStyle name="Accent5 - 40%" xfId="163"/>
    <cellStyle name="Accent5 - 40% 2" xfId="164"/>
    <cellStyle name="Accent5 - 60%" xfId="165"/>
    <cellStyle name="Accent5 - 60% 2" xfId="166"/>
    <cellStyle name="Accent5 2" xfId="167"/>
    <cellStyle name="Accent6" xfId="168"/>
    <cellStyle name="Accent6 - 20%" xfId="169"/>
    <cellStyle name="Accent6 - 20% 2" xfId="170"/>
    <cellStyle name="Accent6 - 40%" xfId="171"/>
    <cellStyle name="Accent6 - 40% 2" xfId="172"/>
    <cellStyle name="Accent6 - 60%" xfId="173"/>
    <cellStyle name="Accent6 - 60% 2" xfId="174"/>
    <cellStyle name="Accent6 2" xfId="175"/>
    <cellStyle name="anobase" xfId="176"/>
    <cellStyle name="anos" xfId="177"/>
    <cellStyle name="b_x0005_$da" xfId="178"/>
    <cellStyle name="b_x0005_$da 2" xfId="179"/>
    <cellStyle name="Bad" xfId="180"/>
    <cellStyle name="Bad 2" xfId="181"/>
    <cellStyle name="Bom 2" xfId="182"/>
    <cellStyle name="Bom 2 2" xfId="183"/>
    <cellStyle name="Bom 3" xfId="184"/>
    <cellStyle name="Bom 3 2" xfId="185"/>
    <cellStyle name="Bom 4" xfId="186"/>
    <cellStyle name="Bom 4 2" xfId="187"/>
    <cellStyle name="Calc Currency (0)" xfId="188"/>
    <cellStyle name="Calc Currency (0) 2" xfId="189"/>
    <cellStyle name="Calc Currency (2)" xfId="190"/>
    <cellStyle name="Calc Currency (2) 2" xfId="191"/>
    <cellStyle name="Calc Percent (0)" xfId="192"/>
    <cellStyle name="Calc Percent (0) 2" xfId="193"/>
    <cellStyle name="Calc Percent (1)" xfId="194"/>
    <cellStyle name="Calc Percent (1) 2" xfId="195"/>
    <cellStyle name="Calc Percent (2)" xfId="196"/>
    <cellStyle name="Calc Percent (2) 2" xfId="197"/>
    <cellStyle name="Calc Units (0)" xfId="198"/>
    <cellStyle name="Calc Units (0) 2" xfId="199"/>
    <cellStyle name="Calc Units (1)" xfId="200"/>
    <cellStyle name="Calc Units (1) 2" xfId="201"/>
    <cellStyle name="Calc Units (2)" xfId="202"/>
    <cellStyle name="Calc Units (2) 2" xfId="203"/>
    <cellStyle name="Calculation" xfId="204"/>
    <cellStyle name="Calculation 2" xfId="205"/>
    <cellStyle name="Cálculo 2" xfId="206"/>
    <cellStyle name="Cálculo 2 2" xfId="207"/>
    <cellStyle name="Cálculo 3" xfId="208"/>
    <cellStyle name="Cálculo 3 2" xfId="209"/>
    <cellStyle name="Cálculo 4" xfId="210"/>
    <cellStyle name="Cálculo 4 2" xfId="211"/>
    <cellStyle name="Célula de Verificação 2" xfId="212"/>
    <cellStyle name="Célula de Verificação 2 2" xfId="213"/>
    <cellStyle name="Célula de Verificação 3" xfId="214"/>
    <cellStyle name="Célula de Verificação 3 2" xfId="215"/>
    <cellStyle name="Célula de Verificação 4" xfId="216"/>
    <cellStyle name="Célula de Verificação 4 2" xfId="217"/>
    <cellStyle name="Célula Vinculada 2" xfId="218"/>
    <cellStyle name="Célula Vinculada 2 2" xfId="219"/>
    <cellStyle name="Célula Vinculada 3" xfId="220"/>
    <cellStyle name="Célula Vinculada 3 2" xfId="221"/>
    <cellStyle name="Célula Vinculada 4" xfId="222"/>
    <cellStyle name="Célula Vinculada 4 2" xfId="223"/>
    <cellStyle name="Check Cell" xfId="224"/>
    <cellStyle name="Check Cell 2" xfId="225"/>
    <cellStyle name="Comma [0]_12matrix" xfId="226"/>
    <cellStyle name="Comma [00]" xfId="227"/>
    <cellStyle name="Comma [00] 2" xfId="228"/>
    <cellStyle name="Comma_12matrix" xfId="229"/>
    <cellStyle name="Comma0 - Modelo1" xfId="230"/>
    <cellStyle name="Comma0 - Style1" xfId="231"/>
    <cellStyle name="Comma1 - Modelo2" xfId="232"/>
    <cellStyle name="Comma1 - Style2" xfId="233"/>
    <cellStyle name="COMUN" xfId="234"/>
    <cellStyle name="Copied" xfId="235"/>
    <cellStyle name="Copied 2" xfId="236"/>
    <cellStyle name="COST1" xfId="237"/>
    <cellStyle name="COST1 2" xfId="238"/>
    <cellStyle name="Currency [0]_12matrix" xfId="239"/>
    <cellStyle name="Currency [00]" xfId="240"/>
    <cellStyle name="Currency [00] 2" xfId="241"/>
    <cellStyle name="Currency_12matrix" xfId="242"/>
    <cellStyle name="Data" xfId="243"/>
    <cellStyle name="Date Short" xfId="244"/>
    <cellStyle name="Date Short 2" xfId="245"/>
    <cellStyle name="Dezimal [0]_Germany" xfId="246"/>
    <cellStyle name="Dezimal_Germany" xfId="247"/>
    <cellStyle name="Dia" xfId="248"/>
    <cellStyle name="divisao" xfId="249"/>
    <cellStyle name="Emphasis 1" xfId="250"/>
    <cellStyle name="Emphasis 1 2" xfId="251"/>
    <cellStyle name="Emphasis 2" xfId="252"/>
    <cellStyle name="Emphasis 2 2" xfId="253"/>
    <cellStyle name="Emphasis 3" xfId="254"/>
    <cellStyle name="Emphasis 3 2" xfId="255"/>
    <cellStyle name="Encabez1" xfId="256"/>
    <cellStyle name="Encabez2" xfId="257"/>
    <cellStyle name="Ênfase1 2" xfId="258"/>
    <cellStyle name="Ênfase1 2 2" xfId="259"/>
    <cellStyle name="Ênfase1 3" xfId="260"/>
    <cellStyle name="Ênfase1 3 2" xfId="261"/>
    <cellStyle name="Ênfase1 4" xfId="262"/>
    <cellStyle name="Ênfase1 4 2" xfId="263"/>
    <cellStyle name="Ênfase2 2" xfId="264"/>
    <cellStyle name="Ênfase2 2 2" xfId="265"/>
    <cellStyle name="Ênfase2 3" xfId="266"/>
    <cellStyle name="Ênfase2 3 2" xfId="267"/>
    <cellStyle name="Ênfase2 4" xfId="268"/>
    <cellStyle name="Ênfase2 4 2" xfId="269"/>
    <cellStyle name="Ênfase3 2" xfId="270"/>
    <cellStyle name="Ênfase3 2 2" xfId="271"/>
    <cellStyle name="Ênfase3 3" xfId="272"/>
    <cellStyle name="Ênfase3 3 2" xfId="273"/>
    <cellStyle name="Ênfase3 4" xfId="274"/>
    <cellStyle name="Ênfase3 4 2" xfId="275"/>
    <cellStyle name="Ênfase4 2" xfId="276"/>
    <cellStyle name="Ênfase4 2 2" xfId="277"/>
    <cellStyle name="Ênfase4 3" xfId="278"/>
    <cellStyle name="Ênfase4 3 2" xfId="279"/>
    <cellStyle name="Ênfase4 4" xfId="280"/>
    <cellStyle name="Ênfase4 4 2" xfId="281"/>
    <cellStyle name="Ênfase5 2" xfId="282"/>
    <cellStyle name="Ênfase5 2 2" xfId="283"/>
    <cellStyle name="Ênfase5 3" xfId="284"/>
    <cellStyle name="Ênfase5 3 2" xfId="285"/>
    <cellStyle name="Ênfase5 4" xfId="286"/>
    <cellStyle name="Ênfase5 4 2" xfId="287"/>
    <cellStyle name="Ênfase6 2" xfId="288"/>
    <cellStyle name="Ênfase6 2 2" xfId="289"/>
    <cellStyle name="Ênfase6 3" xfId="290"/>
    <cellStyle name="Ênfase6 3 2" xfId="291"/>
    <cellStyle name="Ênfase6 4" xfId="292"/>
    <cellStyle name="Ênfase6 4 2" xfId="293"/>
    <cellStyle name="Enter Currency (0)" xfId="294"/>
    <cellStyle name="Enter Currency (0) 2" xfId="295"/>
    <cellStyle name="Enter Currency (2)" xfId="296"/>
    <cellStyle name="Enter Currency (2) 2" xfId="297"/>
    <cellStyle name="Enter Units (0)" xfId="298"/>
    <cellStyle name="Enter Units (0) 2" xfId="299"/>
    <cellStyle name="Enter Units (1)" xfId="300"/>
    <cellStyle name="Enter Units (1) 2" xfId="301"/>
    <cellStyle name="Enter Units (2)" xfId="302"/>
    <cellStyle name="Enter Units (2) 2" xfId="303"/>
    <cellStyle name="Entered" xfId="304"/>
    <cellStyle name="Entered 2" xfId="305"/>
    <cellStyle name="Entrada 2" xfId="306"/>
    <cellStyle name="Entrada 2 2" xfId="307"/>
    <cellStyle name="Entrada 3" xfId="308"/>
    <cellStyle name="Entrada 3 2" xfId="309"/>
    <cellStyle name="Entrada 4" xfId="310"/>
    <cellStyle name="Entrada 4 2" xfId="311"/>
    <cellStyle name="Estilo 1" xfId="312"/>
    <cellStyle name="Estilo 1 2" xfId="313"/>
    <cellStyle name="Euro" xfId="314"/>
    <cellStyle name="F2" xfId="315"/>
    <cellStyle name="F3" xfId="316"/>
    <cellStyle name="F4" xfId="317"/>
    <cellStyle name="F5" xfId="318"/>
    <cellStyle name="F6" xfId="319"/>
    <cellStyle name="F7" xfId="320"/>
    <cellStyle name="F8" xfId="321"/>
    <cellStyle name="Fijo" xfId="322"/>
    <cellStyle name="Financiero" xfId="323"/>
    <cellStyle name="Followed Hyperlink" xfId="324"/>
    <cellStyle name="Followed Hyperlink 2" xfId="325"/>
    <cellStyle name="Good" xfId="326"/>
    <cellStyle name="Good 2" xfId="327"/>
    <cellStyle name="Grey" xfId="328"/>
    <cellStyle name="Grey 2" xfId="329"/>
    <cellStyle name="Grupo" xfId="330"/>
    <cellStyle name="Grupo 2" xfId="991"/>
    <cellStyle name="Header1" xfId="331"/>
    <cellStyle name="Header1 2" xfId="332"/>
    <cellStyle name="Header2" xfId="333"/>
    <cellStyle name="Header2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Incorreto 2" xfId="343"/>
    <cellStyle name="Incorreto 2 2" xfId="344"/>
    <cellStyle name="Incorreto 3" xfId="345"/>
    <cellStyle name="Incorreto 3 2" xfId="346"/>
    <cellStyle name="Incorreto 4" xfId="347"/>
    <cellStyle name="Incorreto 4 2" xfId="348"/>
    <cellStyle name="Indefinido" xfId="349"/>
    <cellStyle name="Indefinido 2" xfId="350"/>
    <cellStyle name="indice" xfId="351"/>
    <cellStyle name="indice 2" xfId="352"/>
    <cellStyle name="indice 3" xfId="353"/>
    <cellStyle name="indice 4" xfId="354"/>
    <cellStyle name="Input" xfId="355"/>
    <cellStyle name="Input [yellow]" xfId="356"/>
    <cellStyle name="Input [yellow] 2" xfId="357"/>
    <cellStyle name="Input 2" xfId="358"/>
    <cellStyle name="Komma [0]_laroux" xfId="359"/>
    <cellStyle name="Komma_laroux" xfId="360"/>
    <cellStyle name="l" xfId="361"/>
    <cellStyle name="l 2" xfId="362"/>
    <cellStyle name="LeverCurrency" xfId="363"/>
    <cellStyle name="LeverCurrency 2" xfId="364"/>
    <cellStyle name="LeverGRP" xfId="365"/>
    <cellStyle name="LeverGRP 2" xfId="366"/>
    <cellStyle name="Lien hypertexte_PERSONAL" xfId="367"/>
    <cellStyle name="Link Currency (0)" xfId="368"/>
    <cellStyle name="Link Currency (0) 2" xfId="369"/>
    <cellStyle name="Link Currency (2)" xfId="370"/>
    <cellStyle name="Link Currency (2) 2" xfId="371"/>
    <cellStyle name="Link Units (0)" xfId="372"/>
    <cellStyle name="Link Units (0) 2" xfId="373"/>
    <cellStyle name="Link Units (1)" xfId="374"/>
    <cellStyle name="Link Units (1) 2" xfId="375"/>
    <cellStyle name="Link Units (2)" xfId="376"/>
    <cellStyle name="Link Units (2) 2" xfId="377"/>
    <cellStyle name="Linked Cell" xfId="378"/>
    <cellStyle name="Linked Cell 2" xfId="379"/>
    <cellStyle name="Millares [0]_10 AVERIAS MASIVAS + ANT" xfId="380"/>
    <cellStyle name="Millares_10 AVERIAS MASIVAS + ANT" xfId="381"/>
    <cellStyle name="Milliers [0]_#4-Cust Seg Cnt Map" xfId="382"/>
    <cellStyle name="Milliers_#4-Cust Seg Cnt Map" xfId="383"/>
    <cellStyle name="Moeda 2" xfId="384"/>
    <cellStyle name="Moeda 2 2" xfId="385"/>
    <cellStyle name="Moeda 2 2 2" xfId="386"/>
    <cellStyle name="Moeda 2 3" xfId="387"/>
    <cellStyle name="Moeda 3" xfId="388"/>
    <cellStyle name="Moeda 3 2" xfId="389"/>
    <cellStyle name="Moeda 3 2 2" xfId="390"/>
    <cellStyle name="Moeda 3 3" xfId="391"/>
    <cellStyle name="Moneda [0]_10 AVERIAS MASIVAS + ANT" xfId="392"/>
    <cellStyle name="Moneda_10 AVERIAS MASIVAS + ANT" xfId="393"/>
    <cellStyle name="Monétaire [0]_#4-Cust Seg Cnt Map" xfId="394"/>
    <cellStyle name="Monétaire_#4-Cust Seg Cnt Map" xfId="395"/>
    <cellStyle name="Monetario" xfId="396"/>
    <cellStyle name="movimentação" xfId="397"/>
    <cellStyle name="Neutra 2" xfId="398"/>
    <cellStyle name="Neutra 2 2" xfId="399"/>
    <cellStyle name="Neutra 3" xfId="400"/>
    <cellStyle name="Neutra 3 2" xfId="401"/>
    <cellStyle name="Neutra 4" xfId="402"/>
    <cellStyle name="Neutra 4 2" xfId="403"/>
    <cellStyle name="Neutral" xfId="404"/>
    <cellStyle name="Neutral 2" xfId="405"/>
    <cellStyle name="no dec" xfId="406"/>
    <cellStyle name="Normal" xfId="0" builtinId="0"/>
    <cellStyle name="Normal - Style1" xfId="407"/>
    <cellStyle name="Normal - Style1 2" xfId="408"/>
    <cellStyle name="Normal 10" xfId="409"/>
    <cellStyle name="Normal 10 2" xfId="410"/>
    <cellStyle name="Normal 10 2 2" xfId="411"/>
    <cellStyle name="Normal 10 2 2 2" xfId="412"/>
    <cellStyle name="Normal 10 2 3" xfId="413"/>
    <cellStyle name="Normal 10 3" xfId="414"/>
    <cellStyle name="Normal 10 3 2" xfId="415"/>
    <cellStyle name="Normal 10 3 2 2" xfId="416"/>
    <cellStyle name="Normal 10 3 3" xfId="417"/>
    <cellStyle name="Normal 10 4" xfId="418"/>
    <cellStyle name="Normal 10 4 2" xfId="419"/>
    <cellStyle name="Normal 10 4 2 2" xfId="420"/>
    <cellStyle name="Normal 10 4 3" xfId="421"/>
    <cellStyle name="Normal 10 5" xfId="422"/>
    <cellStyle name="Normal 10 5 2" xfId="423"/>
    <cellStyle name="Normal 10 6" xfId="424"/>
    <cellStyle name="Normal 11" xfId="425"/>
    <cellStyle name="Normal 11 2" xfId="426"/>
    <cellStyle name="Normal 11 2 2" xfId="427"/>
    <cellStyle name="Normal 11 2 2 2" xfId="428"/>
    <cellStyle name="Normal 11 2 3" xfId="429"/>
    <cellStyle name="Normal 11 3" xfId="430"/>
    <cellStyle name="Normal 11 3 2" xfId="431"/>
    <cellStyle name="Normal 11 3 2 2" xfId="432"/>
    <cellStyle name="Normal 11 3 3" xfId="433"/>
    <cellStyle name="Normal 11 4" xfId="434"/>
    <cellStyle name="Normal 11 4 2" xfId="435"/>
    <cellStyle name="Normal 11 4 2 2" xfId="436"/>
    <cellStyle name="Normal 11 4 3" xfId="437"/>
    <cellStyle name="Normal 11 5" xfId="438"/>
    <cellStyle name="Normal 11 5 2" xfId="439"/>
    <cellStyle name="Normal 11 6" xfId="440"/>
    <cellStyle name="Normal 12" xfId="441"/>
    <cellStyle name="Normal 12 2" xfId="442"/>
    <cellStyle name="Normal 12 2 2" xfId="443"/>
    <cellStyle name="Normal 12 2 2 2" xfId="444"/>
    <cellStyle name="Normal 12 2 3" xfId="445"/>
    <cellStyle name="Normal 12 3" xfId="446"/>
    <cellStyle name="Normal 12 3 2" xfId="447"/>
    <cellStyle name="Normal 12 3 2 2" xfId="448"/>
    <cellStyle name="Normal 12 3 3" xfId="449"/>
    <cellStyle name="Normal 12 4" xfId="450"/>
    <cellStyle name="Normal 12 4 2" xfId="451"/>
    <cellStyle name="Normal 12 4 2 2" xfId="452"/>
    <cellStyle name="Normal 12 4 3" xfId="453"/>
    <cellStyle name="Normal 12 5" xfId="454"/>
    <cellStyle name="Normal 12 5 2" xfId="455"/>
    <cellStyle name="Normal 12 6" xfId="456"/>
    <cellStyle name="Normal 13" xfId="457"/>
    <cellStyle name="Normal 13 2" xfId="458"/>
    <cellStyle name="Normal 13 2 2" xfId="459"/>
    <cellStyle name="Normal 13 2 2 2" xfId="460"/>
    <cellStyle name="Normal 13 2 3" xfId="461"/>
    <cellStyle name="Normal 13 3" xfId="462"/>
    <cellStyle name="Normal 13 3 2" xfId="463"/>
    <cellStyle name="Normal 13 3 2 2" xfId="464"/>
    <cellStyle name="Normal 13 3 3" xfId="465"/>
    <cellStyle name="Normal 13 4" xfId="466"/>
    <cellStyle name="Normal 13 4 2" xfId="467"/>
    <cellStyle name="Normal 13 4 2 2" xfId="468"/>
    <cellStyle name="Normal 13 4 3" xfId="469"/>
    <cellStyle name="Normal 13 5" xfId="470"/>
    <cellStyle name="Normal 13 5 2" xfId="471"/>
    <cellStyle name="Normal 13 6" xfId="472"/>
    <cellStyle name="Normal 13 6 2" xfId="473"/>
    <cellStyle name="Normal 13 7" xfId="474"/>
    <cellStyle name="Normal 14" xfId="475"/>
    <cellStyle name="Normal 14 2" xfId="476"/>
    <cellStyle name="Normal 14 2 2" xfId="477"/>
    <cellStyle name="Normal 14 3" xfId="478"/>
    <cellStyle name="Normal 15" xfId="3"/>
    <cellStyle name="Normal 15 2" xfId="6"/>
    <cellStyle name="Normal 15 3" xfId="479"/>
    <cellStyle name="Normal 15 3 2" xfId="480"/>
    <cellStyle name="Normal 15 3 2 2" xfId="481"/>
    <cellStyle name="Normal 15 3 3" xfId="482"/>
    <cellStyle name="Normal 16" xfId="483"/>
    <cellStyle name="Normal 17" xfId="484"/>
    <cellStyle name="Normal 17 2" xfId="485"/>
    <cellStyle name="Normal 18" xfId="486"/>
    <cellStyle name="Normal 19" xfId="487"/>
    <cellStyle name="Normal 19 2" xfId="488"/>
    <cellStyle name="Normal 2" xfId="489"/>
    <cellStyle name="Normal 2 2" xfId="490"/>
    <cellStyle name="Normal 2 2 2" xfId="491"/>
    <cellStyle name="Normal 2 2 2 2" xfId="492"/>
    <cellStyle name="Normal 2 3" xfId="493"/>
    <cellStyle name="Normal 2 3 2" xfId="494"/>
    <cellStyle name="Normal 2 4" xfId="495"/>
    <cellStyle name="Normal 2 4 2" xfId="496"/>
    <cellStyle name="Normal 20" xfId="497"/>
    <cellStyle name="Normal 20 2" xfId="498"/>
    <cellStyle name="Normal 21" xfId="499"/>
    <cellStyle name="Normal 21 2" xfId="500"/>
    <cellStyle name="Normal 22" xfId="501"/>
    <cellStyle name="Normal 22 2" xfId="502"/>
    <cellStyle name="Normal 23" xfId="503"/>
    <cellStyle name="Normal 23 2" xfId="504"/>
    <cellStyle name="Normal 24" xfId="505"/>
    <cellStyle name="Normal 25" xfId="506"/>
    <cellStyle name="Normal 26" xfId="507"/>
    <cellStyle name="Normal 27" xfId="508"/>
    <cellStyle name="Normal 28" xfId="509"/>
    <cellStyle name="Normal 29" xfId="510"/>
    <cellStyle name="Normal 3" xfId="511"/>
    <cellStyle name="Normal 3 2" xfId="512"/>
    <cellStyle name="Normal 3 2 2" xfId="513"/>
    <cellStyle name="Normal 30" xfId="514"/>
    <cellStyle name="Normal 31" xfId="515"/>
    <cellStyle name="Normal 32" xfId="516"/>
    <cellStyle name="Normal 33" xfId="517"/>
    <cellStyle name="Normal 34" xfId="518"/>
    <cellStyle name="Normal 35" xfId="519"/>
    <cellStyle name="Normal 36" xfId="520"/>
    <cellStyle name="Normal 37" xfId="521"/>
    <cellStyle name="Normal 38" xfId="522"/>
    <cellStyle name="Normal 39" xfId="523"/>
    <cellStyle name="Normal 4" xfId="524"/>
    <cellStyle name="Normal 4 2" xfId="525"/>
    <cellStyle name="Normal 4 2 2" xfId="526"/>
    <cellStyle name="Normal 40" xfId="527"/>
    <cellStyle name="Normal 41" xfId="528"/>
    <cellStyle name="Normal 42" xfId="529"/>
    <cellStyle name="Normal 43" xfId="530"/>
    <cellStyle name="Normal 44" xfId="531"/>
    <cellStyle name="Normal 45" xfId="532"/>
    <cellStyle name="Normal 46" xfId="533"/>
    <cellStyle name="Normal 47" xfId="534"/>
    <cellStyle name="Normal 48" xfId="535"/>
    <cellStyle name="Normal 49" xfId="536"/>
    <cellStyle name="Normal 5" xfId="537"/>
    <cellStyle name="Normal 5 2" xfId="538"/>
    <cellStyle name="Normal 5 2 2" xfId="539"/>
    <cellStyle name="Normal 5 2 3" xfId="540"/>
    <cellStyle name="Normal 5 2 4" xfId="541"/>
    <cellStyle name="Normal 5 3" xfId="542"/>
    <cellStyle name="Normal 5 4" xfId="543"/>
    <cellStyle name="Normal 5 5" xfId="544"/>
    <cellStyle name="Normal 5 6" xfId="545"/>
    <cellStyle name="Normal 50" xfId="546"/>
    <cellStyle name="Normal 51" xfId="547"/>
    <cellStyle name="Normal 52" xfId="548"/>
    <cellStyle name="Normal 53" xfId="549"/>
    <cellStyle name="Normal 54" xfId="550"/>
    <cellStyle name="Normal 55" xfId="551"/>
    <cellStyle name="Normal 56" xfId="552"/>
    <cellStyle name="Normal 57" xfId="553"/>
    <cellStyle name="Normal 58" xfId="554"/>
    <cellStyle name="Normal 59" xfId="555"/>
    <cellStyle name="Normal 6" xfId="556"/>
    <cellStyle name="Normal 6 2" xfId="557"/>
    <cellStyle name="Normal 6 2 2" xfId="558"/>
    <cellStyle name="Normal 6 2 2 2" xfId="559"/>
    <cellStyle name="Normal 6 2 2 2 2" xfId="560"/>
    <cellStyle name="Normal 6 2 2 2 2 2" xfId="561"/>
    <cellStyle name="Normal 6 2 2 2 3" xfId="562"/>
    <cellStyle name="Normal 6 2 2 3" xfId="563"/>
    <cellStyle name="Normal 6 2 2 3 2" xfId="564"/>
    <cellStyle name="Normal 6 2 2 3 2 2" xfId="565"/>
    <cellStyle name="Normal 6 2 2 3 3" xfId="566"/>
    <cellStyle name="Normal 6 2 2 4" xfId="567"/>
    <cellStyle name="Normal 6 2 2 4 2" xfId="568"/>
    <cellStyle name="Normal 6 2 2 4 2 2" xfId="569"/>
    <cellStyle name="Normal 6 2 2 4 3" xfId="570"/>
    <cellStyle name="Normal 6 2 2 5" xfId="571"/>
    <cellStyle name="Normal 6 2 2 5 2" xfId="572"/>
    <cellStyle name="Normal 6 2 2 6" xfId="573"/>
    <cellStyle name="Normal 6 2 3" xfId="574"/>
    <cellStyle name="Normal 6 2 3 2" xfId="575"/>
    <cellStyle name="Normal 6 2 3 2 2" xfId="576"/>
    <cellStyle name="Normal 6 2 3 3" xfId="577"/>
    <cellStyle name="Normal 6 2 4" xfId="578"/>
    <cellStyle name="Normal 6 2 4 2" xfId="579"/>
    <cellStyle name="Normal 6 2 4 2 2" xfId="580"/>
    <cellStyle name="Normal 6 2 4 3" xfId="581"/>
    <cellStyle name="Normal 6 2 5" xfId="582"/>
    <cellStyle name="Normal 6 2 5 2" xfId="583"/>
    <cellStyle name="Normal 6 2 5 2 2" xfId="584"/>
    <cellStyle name="Normal 6 2 5 3" xfId="585"/>
    <cellStyle name="Normal 6 2 6" xfId="586"/>
    <cellStyle name="Normal 6 2 6 2" xfId="587"/>
    <cellStyle name="Normal 6 2 7" xfId="588"/>
    <cellStyle name="Normal 6 3" xfId="589"/>
    <cellStyle name="Normal 6 3 2" xfId="590"/>
    <cellStyle name="Normal 6 3 2 2" xfId="591"/>
    <cellStyle name="Normal 6 3 3" xfId="592"/>
    <cellStyle name="Normal 6 4" xfId="593"/>
    <cellStyle name="Normal 6 4 2" xfId="594"/>
    <cellStyle name="Normal 6 4 2 2" xfId="595"/>
    <cellStyle name="Normal 6 4 3" xfId="596"/>
    <cellStyle name="Normal 6 5" xfId="597"/>
    <cellStyle name="Normal 6 5 2" xfId="598"/>
    <cellStyle name="Normal 6 5 2 2" xfId="599"/>
    <cellStyle name="Normal 6 5 3" xfId="600"/>
    <cellStyle name="Normal 6 6" xfId="601"/>
    <cellStyle name="Normal 6 6 2" xfId="602"/>
    <cellStyle name="Normal 6 7" xfId="603"/>
    <cellStyle name="Normal 60" xfId="604"/>
    <cellStyle name="Normal 61" xfId="605"/>
    <cellStyle name="Normal 62" xfId="606"/>
    <cellStyle name="Normal 63" xfId="962"/>
    <cellStyle name="Normal 63 2" xfId="1086"/>
    <cellStyle name="Normal 64" xfId="963"/>
    <cellStyle name="Normal 65" xfId="964"/>
    <cellStyle name="Normal 66" xfId="965"/>
    <cellStyle name="Normal 67" xfId="966"/>
    <cellStyle name="Normal 68" xfId="982"/>
    <cellStyle name="Normal 68 2" xfId="1092"/>
    <cellStyle name="Normal 69" xfId="985"/>
    <cellStyle name="Normal 69 2" xfId="1093"/>
    <cellStyle name="Normal 7" xfId="607"/>
    <cellStyle name="Normal 70" xfId="987"/>
    <cellStyle name="Normal 70 2" xfId="1095"/>
    <cellStyle name="Normal 8" xfId="608"/>
    <cellStyle name="Normal 8 2" xfId="609"/>
    <cellStyle name="Normal 8 3" xfId="610"/>
    <cellStyle name="Normal 8 4" xfId="611"/>
    <cellStyle name="Normal 9" xfId="612"/>
    <cellStyle name="Normal 9 10" xfId="613"/>
    <cellStyle name="Normal 9 11" xfId="614"/>
    <cellStyle name="Normal 9 12" xfId="615"/>
    <cellStyle name="Normal 9 13" xfId="616"/>
    <cellStyle name="Normal 9 14" xfId="617"/>
    <cellStyle name="Normal 9 15" xfId="618"/>
    <cellStyle name="Normal 9 16" xfId="619"/>
    <cellStyle name="Normal 9 17" xfId="620"/>
    <cellStyle name="Normal 9 18" xfId="621"/>
    <cellStyle name="Normal 9 19" xfId="961"/>
    <cellStyle name="Normal 9 2" xfId="622"/>
    <cellStyle name="Normal 9 2 2" xfId="623"/>
    <cellStyle name="Normal 9 2 2 2" xfId="624"/>
    <cellStyle name="Normal 9 2 2 2 2" xfId="625"/>
    <cellStyle name="Normal 9 2 2 3" xfId="626"/>
    <cellStyle name="Normal 9 2 3" xfId="627"/>
    <cellStyle name="Normal 9 2 3 2" xfId="628"/>
    <cellStyle name="Normal 9 2 3 2 2" xfId="629"/>
    <cellStyle name="Normal 9 2 3 3" xfId="630"/>
    <cellStyle name="Normal 9 2 4" xfId="631"/>
    <cellStyle name="Normal 9 2 4 2" xfId="632"/>
    <cellStyle name="Normal 9 2 4 2 2" xfId="633"/>
    <cellStyle name="Normal 9 2 4 3" xfId="634"/>
    <cellStyle name="Normal 9 2 5" xfId="635"/>
    <cellStyle name="Normal 9 2 5 2" xfId="636"/>
    <cellStyle name="Normal 9 2 6" xfId="637"/>
    <cellStyle name="Normal 9 20" xfId="967"/>
    <cellStyle name="Normal 9 21" xfId="968"/>
    <cellStyle name="Normal 9 22" xfId="969"/>
    <cellStyle name="Normal 9 23" xfId="970"/>
    <cellStyle name="Normal 9 24" xfId="971"/>
    <cellStyle name="Normal 9 3" xfId="638"/>
    <cellStyle name="Normal 9 3 2" xfId="639"/>
    <cellStyle name="Normal 9 3 2 2" xfId="640"/>
    <cellStyle name="Normal 9 3 3" xfId="641"/>
    <cellStyle name="Normal 9 4" xfId="642"/>
    <cellStyle name="Normal 9 4 2" xfId="643"/>
    <cellStyle name="Normal 9 4 2 2" xfId="644"/>
    <cellStyle name="Normal 9 4 3" xfId="645"/>
    <cellStyle name="Normal 9 5" xfId="646"/>
    <cellStyle name="Normal 9 5 2" xfId="647"/>
    <cellStyle name="Normal 9 5 2 2" xfId="648"/>
    <cellStyle name="Normal 9 5 3" xfId="649"/>
    <cellStyle name="Normal 9 6" xfId="650"/>
    <cellStyle name="Normal 9 6 2" xfId="651"/>
    <cellStyle name="Normal 9 6 2 2" xfId="652"/>
    <cellStyle name="Normal 9 6 3" xfId="653"/>
    <cellStyle name="Normal 9 7" xfId="654"/>
    <cellStyle name="Normal 9 7 2" xfId="655"/>
    <cellStyle name="Normal 9 8" xfId="656"/>
    <cellStyle name="Normal 9 8 2" xfId="657"/>
    <cellStyle name="Normal 9 9" xfId="658"/>
    <cellStyle name="Normal 9 9 2" xfId="659"/>
    <cellStyle name="Normal_Book" xfId="983"/>
    <cellStyle name="Normal_Book 2" xfId="984"/>
    <cellStyle name="normal1" xfId="660"/>
    <cellStyle name="Nota 2" xfId="661"/>
    <cellStyle name="Nota 2 2" xfId="662"/>
    <cellStyle name="Nota 3" xfId="663"/>
    <cellStyle name="Nota 3 2" xfId="664"/>
    <cellStyle name="Nota 4" xfId="665"/>
    <cellStyle name="Nota 4 2" xfId="666"/>
    <cellStyle name="Note" xfId="667"/>
    <cellStyle name="Note 2" xfId="668"/>
    <cellStyle name="Output" xfId="669"/>
    <cellStyle name="Output 2" xfId="670"/>
    <cellStyle name="Pagina" xfId="671"/>
    <cellStyle name="Pagina 2" xfId="672"/>
    <cellStyle name="Pagina 3" xfId="673"/>
    <cellStyle name="Pagina 4" xfId="674"/>
    <cellStyle name="Percent [0]" xfId="675"/>
    <cellStyle name="Percent [0] 2" xfId="676"/>
    <cellStyle name="Percent [00]" xfId="677"/>
    <cellStyle name="Percent [00] 2" xfId="678"/>
    <cellStyle name="Percent [2]" xfId="679"/>
    <cellStyle name="Percent [2] 2" xfId="680"/>
    <cellStyle name="Percent_Emily" xfId="681"/>
    <cellStyle name="Porcentagem" xfId="2" builtinId="5"/>
    <cellStyle name="Porcentagem 10" xfId="682"/>
    <cellStyle name="Porcentagem 10 2" xfId="683"/>
    <cellStyle name="Porcentagem 11" xfId="684"/>
    <cellStyle name="Porcentagem 11 2" xfId="685"/>
    <cellStyle name="Porcentagem 12" xfId="686"/>
    <cellStyle name="Porcentagem 12 2" xfId="687"/>
    <cellStyle name="Porcentagem 13" xfId="688"/>
    <cellStyle name="Porcentagem 13 2" xfId="689"/>
    <cellStyle name="Porcentagem 14" xfId="690"/>
    <cellStyle name="Porcentagem 14 2" xfId="691"/>
    <cellStyle name="Porcentagem 15" xfId="692"/>
    <cellStyle name="Porcentagem 16" xfId="693"/>
    <cellStyle name="Porcentagem 17" xfId="694"/>
    <cellStyle name="Porcentagem 18" xfId="695"/>
    <cellStyle name="Porcentagem 19" xfId="696"/>
    <cellStyle name="Porcentagem 2" xfId="5"/>
    <cellStyle name="Porcentagem 2 2" xfId="697"/>
    <cellStyle name="Porcentagem 2 3" xfId="698"/>
    <cellStyle name="Porcentagem 2 3 2" xfId="699"/>
    <cellStyle name="Porcentagem 20" xfId="700"/>
    <cellStyle name="Porcentagem 21" xfId="701"/>
    <cellStyle name="Porcentagem 22" xfId="702"/>
    <cellStyle name="Porcentagem 23" xfId="703"/>
    <cellStyle name="Porcentagem 24" xfId="704"/>
    <cellStyle name="Porcentagem 25" xfId="705"/>
    <cellStyle name="Porcentagem 26" xfId="706"/>
    <cellStyle name="Porcentagem 27" xfId="707"/>
    <cellStyle name="Porcentagem 28" xfId="972"/>
    <cellStyle name="Porcentagem 29" xfId="973"/>
    <cellStyle name="Porcentagem 3" xfId="708"/>
    <cellStyle name="Porcentagem 3 2" xfId="709"/>
    <cellStyle name="Porcentagem 3 3" xfId="710"/>
    <cellStyle name="Porcentagem 3 4" xfId="711"/>
    <cellStyle name="Porcentagem 30" xfId="974"/>
    <cellStyle name="Porcentagem 31" xfId="975"/>
    <cellStyle name="Porcentagem 32" xfId="976"/>
    <cellStyle name="Porcentagem 4" xfId="712"/>
    <cellStyle name="Porcentagem 4 2" xfId="713"/>
    <cellStyle name="Porcentagem 4 3" xfId="714"/>
    <cellStyle name="Porcentagem 4 4" xfId="715"/>
    <cellStyle name="Porcentagem 5" xfId="716"/>
    <cellStyle name="Porcentagem 5 2" xfId="717"/>
    <cellStyle name="Porcentagem 5 3" xfId="718"/>
    <cellStyle name="Porcentagem 5 4" xfId="719"/>
    <cellStyle name="Porcentagem 6" xfId="720"/>
    <cellStyle name="Porcentagem 7" xfId="721"/>
    <cellStyle name="Porcentagem 7 2" xfId="722"/>
    <cellStyle name="Porcentagem 7 2 2" xfId="723"/>
    <cellStyle name="Porcentagem 7 2 2 2" xfId="724"/>
    <cellStyle name="Porcentagem 7 2 3" xfId="725"/>
    <cellStyle name="Porcentagem 7 3" xfId="726"/>
    <cellStyle name="Porcentagem 7 3 2" xfId="727"/>
    <cellStyle name="Porcentagem 7 3 2 2" xfId="728"/>
    <cellStyle name="Porcentagem 7 3 3" xfId="729"/>
    <cellStyle name="Porcentagem 7 4" xfId="730"/>
    <cellStyle name="Porcentagem 7 4 2" xfId="731"/>
    <cellStyle name="Porcentagem 7 4 2 2" xfId="732"/>
    <cellStyle name="Porcentagem 7 4 3" xfId="733"/>
    <cellStyle name="Porcentagem 7 5" xfId="734"/>
    <cellStyle name="Porcentagem 7 5 2" xfId="735"/>
    <cellStyle name="Porcentagem 7 6" xfId="736"/>
    <cellStyle name="Porcentagem 8" xfId="737"/>
    <cellStyle name="Porcentagem 8 2" xfId="738"/>
    <cellStyle name="Porcentagem 8 2 2" xfId="739"/>
    <cellStyle name="Porcentagem 8 2 2 2" xfId="740"/>
    <cellStyle name="Porcentagem 8 2 3" xfId="741"/>
    <cellStyle name="Porcentagem 8 3" xfId="742"/>
    <cellStyle name="Porcentagem 8 3 2" xfId="743"/>
    <cellStyle name="Porcentagem 8 3 2 2" xfId="744"/>
    <cellStyle name="Porcentagem 8 3 3" xfId="745"/>
    <cellStyle name="Porcentagem 8 4" xfId="746"/>
    <cellStyle name="Porcentagem 8 4 2" xfId="747"/>
    <cellStyle name="Porcentagem 8 4 2 2" xfId="748"/>
    <cellStyle name="Porcentagem 8 4 3" xfId="749"/>
    <cellStyle name="Porcentagem 8 5" xfId="750"/>
    <cellStyle name="Porcentagem 8 5 2" xfId="751"/>
    <cellStyle name="Porcentagem 8 6" xfId="752"/>
    <cellStyle name="Porcentagem 8 6 2" xfId="753"/>
    <cellStyle name="Porcentagem 8 6 2 2" xfId="754"/>
    <cellStyle name="Porcentagem 8 6 3" xfId="755"/>
    <cellStyle name="Porcentagem 8 7" xfId="756"/>
    <cellStyle name="Porcentagem 9" xfId="757"/>
    <cellStyle name="Porcentagem%" xfId="758"/>
    <cellStyle name="Porcentaje" xfId="759"/>
    <cellStyle name="PrePop Currency (0)" xfId="760"/>
    <cellStyle name="PrePop Currency (0) 2" xfId="761"/>
    <cellStyle name="PrePop Currency (2)" xfId="762"/>
    <cellStyle name="PrePop Currency (2) 2" xfId="763"/>
    <cellStyle name="PrePop Units (0)" xfId="764"/>
    <cellStyle name="PrePop Units (0) 2" xfId="765"/>
    <cellStyle name="PrePop Units (1)" xfId="766"/>
    <cellStyle name="PrePop Units (1) 2" xfId="767"/>
    <cellStyle name="PrePop Units (2)" xfId="768"/>
    <cellStyle name="PrePop Units (2) 2" xfId="769"/>
    <cellStyle name="RevList" xfId="770"/>
    <cellStyle name="RevList 2" xfId="771"/>
    <cellStyle name="RM" xfId="772"/>
    <cellStyle name="rodape" xfId="773"/>
    <cellStyle name="Saída 2" xfId="774"/>
    <cellStyle name="Saída 2 2" xfId="775"/>
    <cellStyle name="Saída 3" xfId="776"/>
    <cellStyle name="Saída 3 2" xfId="777"/>
    <cellStyle name="Saída 4" xfId="778"/>
    <cellStyle name="Saída 4 2" xfId="779"/>
    <cellStyle name="Sep. milhar [0]" xfId="780"/>
    <cellStyle name="Sep. milhar [0] 2" xfId="781"/>
    <cellStyle name="Separador de m" xfId="782"/>
    <cellStyle name="Separador de milhares 10" xfId="783"/>
    <cellStyle name="Separador de milhares 10 2" xfId="784"/>
    <cellStyle name="Separador de milhares 10 2 2" xfId="993"/>
    <cellStyle name="Separador de milhares 10 3" xfId="992"/>
    <cellStyle name="Separador de milhares 11" xfId="785"/>
    <cellStyle name="Separador de milhares 11 2" xfId="786"/>
    <cellStyle name="Separador de milhares 11 2 2" xfId="995"/>
    <cellStyle name="Separador de milhares 11 3" xfId="994"/>
    <cellStyle name="Separador de milhares 12" xfId="787"/>
    <cellStyle name="Separador de milhares 12 2" xfId="788"/>
    <cellStyle name="Separador de milhares 12 2 2" xfId="997"/>
    <cellStyle name="Separador de milhares 12 3" xfId="996"/>
    <cellStyle name="Separador de milhares 13" xfId="789"/>
    <cellStyle name="Separador de milhares 13 2" xfId="790"/>
    <cellStyle name="Separador de milhares 13 2 2" xfId="999"/>
    <cellStyle name="Separador de milhares 13 3" xfId="998"/>
    <cellStyle name="Separador de milhares 14" xfId="791"/>
    <cellStyle name="Separador de milhares 14 2" xfId="792"/>
    <cellStyle name="Separador de milhares 14 2 2" xfId="1001"/>
    <cellStyle name="Separador de milhares 14 3" xfId="1000"/>
    <cellStyle name="Separador de milhares 15" xfId="793"/>
    <cellStyle name="Separador de milhares 15 2" xfId="794"/>
    <cellStyle name="Separador de milhares 15 2 2" xfId="1003"/>
    <cellStyle name="Separador de milhares 15 3" xfId="1002"/>
    <cellStyle name="Separador de milhares 16" xfId="795"/>
    <cellStyle name="Separador de milhares 16 2" xfId="1004"/>
    <cellStyle name="Separador de milhares 17" xfId="796"/>
    <cellStyle name="Separador de milhares 17 2" xfId="1005"/>
    <cellStyle name="Separador de milhares 18" xfId="797"/>
    <cellStyle name="Separador de milhares 18 2" xfId="1006"/>
    <cellStyle name="Separador de milhares 19" xfId="798"/>
    <cellStyle name="Separador de milhares 19 2" xfId="1007"/>
    <cellStyle name="Separador de milhares 2" xfId="4"/>
    <cellStyle name="Separador de milhares 2 2" xfId="799"/>
    <cellStyle name="Separador de milhares 2 3" xfId="800"/>
    <cellStyle name="Separador de milhares 2 3 2" xfId="801"/>
    <cellStyle name="Separador de milhares 2 3 2 2" xfId="1009"/>
    <cellStyle name="Separador de milhares 2 3 3" xfId="1008"/>
    <cellStyle name="Separador de milhares 2 4" xfId="989"/>
    <cellStyle name="Separador de milhares 3" xfId="802"/>
    <cellStyle name="Separador de milhares 3 2" xfId="803"/>
    <cellStyle name="Separador de milhares 3 2 2" xfId="1011"/>
    <cellStyle name="Separador de milhares 3 3" xfId="804"/>
    <cellStyle name="Separador de milhares 3 3 2" xfId="1012"/>
    <cellStyle name="Separador de milhares 3 4" xfId="805"/>
    <cellStyle name="Separador de milhares 3 4 2" xfId="1013"/>
    <cellStyle name="Separador de milhares 3 5" xfId="1010"/>
    <cellStyle name="Separador de milhares 4" xfId="7"/>
    <cellStyle name="Separador de milhares 4 2" xfId="806"/>
    <cellStyle name="Separador de milhares 4 2 2" xfId="807"/>
    <cellStyle name="Separador de milhares 4 2 2 2" xfId="1015"/>
    <cellStyle name="Separador de milhares 4 2 3" xfId="1014"/>
    <cellStyle name="Separador de milhares 4 3" xfId="990"/>
    <cellStyle name="Separador de milhares 5" xfId="808"/>
    <cellStyle name="Separador de milhares 5 2" xfId="809"/>
    <cellStyle name="Separador de milhares 5 2 2" xfId="810"/>
    <cellStyle name="Separador de milhares 5 2 2 2" xfId="811"/>
    <cellStyle name="Separador de milhares 5 2 2 2 2" xfId="1019"/>
    <cellStyle name="Separador de milhares 5 2 2 3" xfId="1018"/>
    <cellStyle name="Separador de milhares 5 2 3" xfId="812"/>
    <cellStyle name="Separador de milhares 5 2 3 2" xfId="1020"/>
    <cellStyle name="Separador de milhares 5 2 4" xfId="1017"/>
    <cellStyle name="Separador de milhares 5 3" xfId="813"/>
    <cellStyle name="Separador de milhares 5 3 2" xfId="814"/>
    <cellStyle name="Separador de milhares 5 3 2 2" xfId="815"/>
    <cellStyle name="Separador de milhares 5 3 2 2 2" xfId="1023"/>
    <cellStyle name="Separador de milhares 5 3 2 3" xfId="1022"/>
    <cellStyle name="Separador de milhares 5 3 3" xfId="816"/>
    <cellStyle name="Separador de milhares 5 3 3 2" xfId="1024"/>
    <cellStyle name="Separador de milhares 5 3 4" xfId="1021"/>
    <cellStyle name="Separador de milhares 5 4" xfId="817"/>
    <cellStyle name="Separador de milhares 5 4 2" xfId="818"/>
    <cellStyle name="Separador de milhares 5 4 2 2" xfId="819"/>
    <cellStyle name="Separador de milhares 5 4 2 2 2" xfId="1027"/>
    <cellStyle name="Separador de milhares 5 4 2 3" xfId="1026"/>
    <cellStyle name="Separador de milhares 5 4 3" xfId="820"/>
    <cellStyle name="Separador de milhares 5 4 3 2" xfId="1028"/>
    <cellStyle name="Separador de milhares 5 4 4" xfId="1025"/>
    <cellStyle name="Separador de milhares 5 5" xfId="821"/>
    <cellStyle name="Separador de milhares 5 5 2" xfId="822"/>
    <cellStyle name="Separador de milhares 5 5 2 2" xfId="1030"/>
    <cellStyle name="Separador de milhares 5 5 3" xfId="1029"/>
    <cellStyle name="Separador de milhares 5 6" xfId="823"/>
    <cellStyle name="Separador de milhares 5 6 2" xfId="1031"/>
    <cellStyle name="Separador de milhares 5 7" xfId="1016"/>
    <cellStyle name="Separador de milhares 6" xfId="824"/>
    <cellStyle name="Separador de milhares 6 2" xfId="825"/>
    <cellStyle name="Separador de milhares 6 2 2" xfId="826"/>
    <cellStyle name="Separador de milhares 6 2 2 2" xfId="827"/>
    <cellStyle name="Separador de milhares 6 2 2 2 2" xfId="1035"/>
    <cellStyle name="Separador de milhares 6 2 2 3" xfId="1034"/>
    <cellStyle name="Separador de milhares 6 2 3" xfId="828"/>
    <cellStyle name="Separador de milhares 6 2 3 2" xfId="1036"/>
    <cellStyle name="Separador de milhares 6 2 4" xfId="1033"/>
    <cellStyle name="Separador de milhares 6 3" xfId="829"/>
    <cellStyle name="Separador de milhares 6 3 2" xfId="830"/>
    <cellStyle name="Separador de milhares 6 3 2 2" xfId="831"/>
    <cellStyle name="Separador de milhares 6 3 2 2 2" xfId="1039"/>
    <cellStyle name="Separador de milhares 6 3 2 3" xfId="1038"/>
    <cellStyle name="Separador de milhares 6 3 3" xfId="832"/>
    <cellStyle name="Separador de milhares 6 3 3 2" xfId="1040"/>
    <cellStyle name="Separador de milhares 6 3 4" xfId="1037"/>
    <cellStyle name="Separador de milhares 6 4" xfId="833"/>
    <cellStyle name="Separador de milhares 6 4 2" xfId="834"/>
    <cellStyle name="Separador de milhares 6 4 2 2" xfId="835"/>
    <cellStyle name="Separador de milhares 6 4 2 2 2" xfId="1043"/>
    <cellStyle name="Separador de milhares 6 4 2 3" xfId="1042"/>
    <cellStyle name="Separador de milhares 6 4 3" xfId="836"/>
    <cellStyle name="Separador de milhares 6 4 3 2" xfId="1044"/>
    <cellStyle name="Separador de milhares 6 4 4" xfId="1041"/>
    <cellStyle name="Separador de milhares 6 5" xfId="837"/>
    <cellStyle name="Separador de milhares 6 5 2" xfId="838"/>
    <cellStyle name="Separador de milhares 6 5 2 2" xfId="1046"/>
    <cellStyle name="Separador de milhares 6 5 3" xfId="1045"/>
    <cellStyle name="Separador de milhares 6 6" xfId="839"/>
    <cellStyle name="Separador de milhares 6 6 2" xfId="840"/>
    <cellStyle name="Separador de milhares 6 6 2 2" xfId="1048"/>
    <cellStyle name="Separador de milhares 6 6 3" xfId="1047"/>
    <cellStyle name="Separador de milhares 6 7" xfId="841"/>
    <cellStyle name="Separador de milhares 6 7 2" xfId="1049"/>
    <cellStyle name="Separador de milhares 6 8" xfId="1032"/>
    <cellStyle name="Separador de milhares 7" xfId="842"/>
    <cellStyle name="Separador de milhares 7 2" xfId="843"/>
    <cellStyle name="Separador de milhares 7 2 2" xfId="844"/>
    <cellStyle name="Separador de milhares 7 2 2 2" xfId="845"/>
    <cellStyle name="Separador de milhares 7 2 2 2 2" xfId="1053"/>
    <cellStyle name="Separador de milhares 7 2 2 3" xfId="1052"/>
    <cellStyle name="Separador de milhares 7 2 3" xfId="846"/>
    <cellStyle name="Separador de milhares 7 2 3 2" xfId="1054"/>
    <cellStyle name="Separador de milhares 7 2 4" xfId="1051"/>
    <cellStyle name="Separador de milhares 7 3" xfId="847"/>
    <cellStyle name="Separador de milhares 7 3 2" xfId="848"/>
    <cellStyle name="Separador de milhares 7 3 2 2" xfId="849"/>
    <cellStyle name="Separador de milhares 7 3 2 2 2" xfId="1057"/>
    <cellStyle name="Separador de milhares 7 3 2 3" xfId="1056"/>
    <cellStyle name="Separador de milhares 7 3 3" xfId="850"/>
    <cellStyle name="Separador de milhares 7 3 3 2" xfId="1058"/>
    <cellStyle name="Separador de milhares 7 3 4" xfId="1055"/>
    <cellStyle name="Separador de milhares 7 4" xfId="851"/>
    <cellStyle name="Separador de milhares 7 4 2" xfId="852"/>
    <cellStyle name="Separador de milhares 7 4 2 2" xfId="853"/>
    <cellStyle name="Separador de milhares 7 4 2 2 2" xfId="1061"/>
    <cellStyle name="Separador de milhares 7 4 2 3" xfId="1060"/>
    <cellStyle name="Separador de milhares 7 4 3" xfId="854"/>
    <cellStyle name="Separador de milhares 7 4 3 2" xfId="1062"/>
    <cellStyle name="Separador de milhares 7 4 4" xfId="1059"/>
    <cellStyle name="Separador de milhares 7 5" xfId="855"/>
    <cellStyle name="Separador de milhares 7 5 2" xfId="856"/>
    <cellStyle name="Separador de milhares 7 5 2 2" xfId="1064"/>
    <cellStyle name="Separador de milhares 7 5 3" xfId="1063"/>
    <cellStyle name="Separador de milhares 7 6" xfId="857"/>
    <cellStyle name="Separador de milhares 7 6 2" xfId="1065"/>
    <cellStyle name="Separador de milhares 7 7" xfId="1050"/>
    <cellStyle name="Separador de milhares 8" xfId="858"/>
    <cellStyle name="Separador de milhares 8 2" xfId="859"/>
    <cellStyle name="Separador de milhares 8 2 2" xfId="860"/>
    <cellStyle name="Separador de milhares 8 2 2 2" xfId="861"/>
    <cellStyle name="Separador de milhares 8 2 2 2 2" xfId="1069"/>
    <cellStyle name="Separador de milhares 8 2 2 3" xfId="1068"/>
    <cellStyle name="Separador de milhares 8 2 3" xfId="862"/>
    <cellStyle name="Separador de milhares 8 2 3 2" xfId="1070"/>
    <cellStyle name="Separador de milhares 8 2 4" xfId="1067"/>
    <cellStyle name="Separador de milhares 8 3" xfId="1066"/>
    <cellStyle name="Separador de milhares 9" xfId="863"/>
    <cellStyle name="Separador de milhares 9 2" xfId="864"/>
    <cellStyle name="Separador de milhares 9 2 2" xfId="865"/>
    <cellStyle name="Separador de milhares 9 2 2 2" xfId="1073"/>
    <cellStyle name="Separador de milhares 9 2 3" xfId="1072"/>
    <cellStyle name="Separador de milhares 9 3" xfId="866"/>
    <cellStyle name="Separador de milhares 9 3 2" xfId="1074"/>
    <cellStyle name="Separador de milhares 9 4" xfId="1071"/>
    <cellStyle name="shading" xfId="867"/>
    <cellStyle name="shading 2" xfId="868"/>
    <cellStyle name="Sheet Title" xfId="869"/>
    <cellStyle name="Sheet Title 2" xfId="870"/>
    <cellStyle name="ssubtitulo" xfId="871"/>
    <cellStyle name="Standaard_laroux" xfId="872"/>
    <cellStyle name="Standard_Germany" xfId="873"/>
    <cellStyle name="subtitulo" xfId="874"/>
    <cellStyle name="Sub-Título" xfId="875"/>
    <cellStyle name="subtitulo 2" xfId="876"/>
    <cellStyle name="subtitulo 3" xfId="877"/>
    <cellStyle name="subtitulo 4" xfId="878"/>
    <cellStyle name="subtitulo 5" xfId="879"/>
    <cellStyle name="subtitulo_Book junho-2008" xfId="880"/>
    <cellStyle name="Subtotal" xfId="881"/>
    <cellStyle name="Subtotal 2" xfId="882"/>
    <cellStyle name="Text Indent A" xfId="883"/>
    <cellStyle name="Text Indent A 2" xfId="884"/>
    <cellStyle name="Text Indent B" xfId="885"/>
    <cellStyle name="Text Indent B 2" xfId="886"/>
    <cellStyle name="Text Indent C" xfId="887"/>
    <cellStyle name="Text Indent C 2" xfId="888"/>
    <cellStyle name="Texto de Aviso 2" xfId="889"/>
    <cellStyle name="Texto de Aviso 2 2" xfId="890"/>
    <cellStyle name="Texto de Aviso 3" xfId="891"/>
    <cellStyle name="Texto de Aviso 3 2" xfId="892"/>
    <cellStyle name="Texto de Aviso 4" xfId="893"/>
    <cellStyle name="Texto de Aviso 4 2" xfId="894"/>
    <cellStyle name="Texto Explicativo 2" xfId="895"/>
    <cellStyle name="Texto Explicativo 2 2" xfId="896"/>
    <cellStyle name="Texto Explicativo 3" xfId="897"/>
    <cellStyle name="Texto Explicativo 3 2" xfId="898"/>
    <cellStyle name="Texto Explicativo 4" xfId="899"/>
    <cellStyle name="Texto Explicativo 4 2" xfId="900"/>
    <cellStyle name="titulo" xfId="901"/>
    <cellStyle name="Título 1 2" xfId="902"/>
    <cellStyle name="Título 1 2 2" xfId="903"/>
    <cellStyle name="Título 1 3" xfId="904"/>
    <cellStyle name="Título 1 3 2" xfId="905"/>
    <cellStyle name="Título 1 4" xfId="906"/>
    <cellStyle name="Título 1 4 2" xfId="907"/>
    <cellStyle name="Título 2 2" xfId="908"/>
    <cellStyle name="Título 2 2 2" xfId="909"/>
    <cellStyle name="Título 2 3" xfId="910"/>
    <cellStyle name="Título 2 3 2" xfId="911"/>
    <cellStyle name="Título 2 4" xfId="912"/>
    <cellStyle name="Título 2 4 2" xfId="913"/>
    <cellStyle name="Título 3 2" xfId="914"/>
    <cellStyle name="Título 3 2 2" xfId="915"/>
    <cellStyle name="Título 3 3" xfId="916"/>
    <cellStyle name="Título 3 3 2" xfId="917"/>
    <cellStyle name="Título 3 4" xfId="918"/>
    <cellStyle name="Título 3 4 2" xfId="919"/>
    <cellStyle name="Título 4 2" xfId="920"/>
    <cellStyle name="Título 4 2 2" xfId="921"/>
    <cellStyle name="Título 4 3" xfId="922"/>
    <cellStyle name="Título 4 3 2" xfId="923"/>
    <cellStyle name="Título 4 4" xfId="924"/>
    <cellStyle name="Título 4 4 2" xfId="925"/>
    <cellStyle name="Título 5" xfId="926"/>
    <cellStyle name="titulomov" xfId="927"/>
    <cellStyle name="Todos" xfId="928"/>
    <cellStyle name="Total 2" xfId="929"/>
    <cellStyle name="Total 2 2" xfId="930"/>
    <cellStyle name="Total 3" xfId="931"/>
    <cellStyle name="Total 3 2" xfId="932"/>
    <cellStyle name="Total 4" xfId="933"/>
    <cellStyle name="Total 4 2" xfId="934"/>
    <cellStyle name="Total 5" xfId="935"/>
    <cellStyle name="totalbalan" xfId="936"/>
    <cellStyle name="Valuta [0]_laroux" xfId="937"/>
    <cellStyle name="Valuta_laroux" xfId="938"/>
    <cellStyle name="Vírgula" xfId="1" builtinId="3"/>
    <cellStyle name="Vírgula 10" xfId="939"/>
    <cellStyle name="Vírgula 10 2" xfId="1075"/>
    <cellStyle name="Vírgula 11" xfId="940"/>
    <cellStyle name="Vírgula 11 2" xfId="1076"/>
    <cellStyle name="Vírgula 12" xfId="941"/>
    <cellStyle name="Vírgula 12 2" xfId="1077"/>
    <cellStyle name="Vírgula 13" xfId="977"/>
    <cellStyle name="Vírgula 13 2" xfId="1087"/>
    <cellStyle name="Vírgula 14" xfId="978"/>
    <cellStyle name="Vírgula 14 2" xfId="1088"/>
    <cellStyle name="Vírgula 15" xfId="979"/>
    <cellStyle name="Vírgula 15 2" xfId="1089"/>
    <cellStyle name="Vírgula 16" xfId="980"/>
    <cellStyle name="Vírgula 16 2" xfId="1090"/>
    <cellStyle name="Vírgula 17" xfId="981"/>
    <cellStyle name="Vírgula 17 2" xfId="1091"/>
    <cellStyle name="Vírgula 18" xfId="988"/>
    <cellStyle name="Vírgula 2" xfId="942"/>
    <cellStyle name="Vírgula 2 2" xfId="986"/>
    <cellStyle name="Vírgula 2 2 2" xfId="1094"/>
    <cellStyle name="Vírgula 2 3" xfId="1078"/>
    <cellStyle name="Vírgula 3" xfId="943"/>
    <cellStyle name="Vírgula 3 2" xfId="1079"/>
    <cellStyle name="Vírgula 4" xfId="944"/>
    <cellStyle name="Vírgula 4 2" xfId="1080"/>
    <cellStyle name="Vírgula 5" xfId="945"/>
    <cellStyle name="Vírgula 5 2" xfId="1081"/>
    <cellStyle name="Vírgula 6" xfId="946"/>
    <cellStyle name="Vírgula 6 2" xfId="1082"/>
    <cellStyle name="Vírgula 7" xfId="947"/>
    <cellStyle name="Vírgula 7 2" xfId="1083"/>
    <cellStyle name="Vírgula 8" xfId="948"/>
    <cellStyle name="Vírgula 8 2" xfId="1084"/>
    <cellStyle name="Vírgula 9" xfId="949"/>
    <cellStyle name="Vírgula 9 2" xfId="1085"/>
    <cellStyle name="Währung [0]_Germany" xfId="950"/>
    <cellStyle name="Währung_Germany" xfId="951"/>
    <cellStyle name="Warning Text" xfId="952"/>
    <cellStyle name="Warning Text 2" xfId="953"/>
    <cellStyle name="ZERO" xfId="954"/>
    <cellStyle name="zero = - [0]" xfId="955"/>
    <cellStyle name="ZERO = - [1]" xfId="956"/>
    <cellStyle name="ZERO = [-]" xfId="957"/>
    <cellStyle name="ZERO_R15" xfId="958"/>
    <cellStyle name="彡佊乒䱁弱佊乒䱁ㄸ⤱⤲吠䱁Ⱓ⌣尰㬩⡟刢∤⁜" xfId="959"/>
    <cellStyle name="彡佊乒䱁弱佊乒䱁ㄸ⤱⤲吠䱁Ⱓ⌣尰㬩⡟刢∤⁜ 2" xfId="960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0</xdr:colOff>
      <xdr:row>6</xdr:row>
      <xdr:rowOff>180975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xmlns="" id="{FF70A432-C067-4EB6-832D-9D8BF81F2184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8877300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9526</xdr:colOff>
      <xdr:row>6</xdr:row>
      <xdr:rowOff>171450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xmlns="" id="{8C0D6BB6-034F-4916-9182-029CAADD940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7296150" cy="1314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28574</xdr:colOff>
      <xdr:row>6</xdr:row>
      <xdr:rowOff>142875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xmlns="" id="{48456E76-EFF2-4513-8FCB-8DCABFB15E1A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1"/>
          <a:ext cx="9591674" cy="1343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bkp\MARKETIN\KITMID\KITFXH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Operacoes\Transporte\Planejamento_Controle\Indicadores\Esta&#231;&#245;es\An&#225;lisePerfilDemandaMAIO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1\Modelos\5a%20Vers&#227;o\20101216_Or&#231;amento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Planejamento\Conselho\Relat&#243;rios\Or&#231;amento\2010\20100211_Or&#231;amento_2010%20-%20APROV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ATA\EXCEL\RATF01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1\COKE\Flow-Exercise&amp;Estimate\Flow&amp;Estimate&amp;Info\Flows\FCCI2001TV-05-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zrjz\.RIO_DPZRIO.DPZ\TRANSFER\MIDIA\Souzacruz\CARLTON\2000\Planos\CARLTON%202000%20revis&#227;o%2014%20de%20Fe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1%25TARP\1%25TA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Coke\MEDPLANS\1999\COKE\FLOPR19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ANTARCTI\Investimento%20Publicit&#225;rio%201996-19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oares\c\ARQUIVOS\MICHELIN\INVEST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9\RATBOT9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red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CANN-RJ-PC\SYS\COKE\MEDPLANS\1997\FLOW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FLOPR19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WINDOWS/Temporary%20Internet%20Files/Content.IE5/DG04OI26/Press_Maranh&#227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DOCUME~1/66597/CONFIG~1/Temp/ICEOWS/ViewUpd/TarifOr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KITMID/KITFX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DEMID\JDSUL\cro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Documents%20and%20Settings/Gomes/Configura&#231;&#245;es%20locais/Temporary%20Internet%20Files/Content.IE5/QHESOVIL/planejamento/SI/SI_AT/CSL/Spc/BVR/2000/Conselho/BadeR2000_NR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Users\thiago\Desktop\20110103_Redefini&#231;&#227;o%20de%20Potencial%20e%20Comiss&#227;o%20para%20201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DATA\EXCEL\RATF01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Modelos\20110107_Or&#231;amento%202011%20(FIN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2002\Coke\FCC2002-01-09-27aOPM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Coke\MEDPLANS\1999\COKE\DATA\EXCEL\RATF01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taquio\M&#237;dia\FLOPR19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I/RI/RI/RI/RI/RI/RI/RI/RI/MARKETIN/XLS/TAB/T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nejamento\Conselho\Relat&#243;rios\Or&#231;amento\2012\20120120_Planilha_Or&#231;amento_2012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  <sheetName val="Diretrizes"/>
    </sheetNames>
    <sheetDataSet>
      <sheetData sheetId="0" refreshError="1"/>
      <sheetData sheetId="1" refreshError="1"/>
      <sheetData sheetId="2" refreshError="1"/>
      <sheetData sheetId="3" refreshError="1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N10">
            <v>30</v>
          </cell>
          <cell r="T10">
            <v>21</v>
          </cell>
          <cell r="U10">
            <v>23</v>
          </cell>
          <cell r="V10">
            <v>26</v>
          </cell>
        </row>
        <row r="11">
          <cell r="N11">
            <v>20</v>
          </cell>
          <cell r="T11">
            <v>24</v>
          </cell>
          <cell r="U11">
            <v>27</v>
          </cell>
          <cell r="V11">
            <v>29</v>
          </cell>
        </row>
        <row r="12">
          <cell r="N12">
            <v>20</v>
          </cell>
          <cell r="T12">
            <v>22</v>
          </cell>
          <cell r="U12">
            <v>29</v>
          </cell>
          <cell r="V12">
            <v>29</v>
          </cell>
        </row>
        <row r="13">
          <cell r="N13">
            <v>52</v>
          </cell>
          <cell r="T13">
            <v>13</v>
          </cell>
          <cell r="U13">
            <v>17</v>
          </cell>
          <cell r="V13">
            <v>18</v>
          </cell>
        </row>
        <row r="14">
          <cell r="N14">
            <v>34</v>
          </cell>
          <cell r="T14">
            <v>16</v>
          </cell>
          <cell r="U14">
            <v>32</v>
          </cell>
          <cell r="V14">
            <v>18</v>
          </cell>
        </row>
        <row r="15">
          <cell r="N15">
            <v>37</v>
          </cell>
          <cell r="T15">
            <v>15</v>
          </cell>
          <cell r="U15">
            <v>25</v>
          </cell>
          <cell r="V15">
            <v>23</v>
          </cell>
        </row>
        <row r="16">
          <cell r="N16">
            <v>45</v>
          </cell>
          <cell r="T16">
            <v>8</v>
          </cell>
          <cell r="U16">
            <v>28</v>
          </cell>
          <cell r="V16">
            <v>19</v>
          </cell>
        </row>
        <row r="17">
          <cell r="N17">
            <v>28</v>
          </cell>
          <cell r="T17">
            <v>21</v>
          </cell>
          <cell r="U17">
            <v>29</v>
          </cell>
          <cell r="V17">
            <v>22</v>
          </cell>
        </row>
        <row r="18">
          <cell r="N18">
            <v>18</v>
          </cell>
          <cell r="T18">
            <v>19</v>
          </cell>
          <cell r="U18">
            <v>27</v>
          </cell>
          <cell r="V18">
            <v>36</v>
          </cell>
        </row>
        <row r="19">
          <cell r="N19">
            <v>7</v>
          </cell>
          <cell r="T19">
            <v>6</v>
          </cell>
          <cell r="U19">
            <v>25</v>
          </cell>
          <cell r="V19">
            <v>62</v>
          </cell>
        </row>
        <row r="20">
          <cell r="N20">
            <v>15</v>
          </cell>
          <cell r="T20">
            <v>9</v>
          </cell>
          <cell r="U20">
            <v>17</v>
          </cell>
          <cell r="V20">
            <v>59</v>
          </cell>
        </row>
        <row r="21">
          <cell r="N21">
            <v>12</v>
          </cell>
          <cell r="T21">
            <v>7</v>
          </cell>
          <cell r="U21">
            <v>15</v>
          </cell>
          <cell r="V21">
            <v>66</v>
          </cell>
        </row>
        <row r="22">
          <cell r="N22">
            <v>43</v>
          </cell>
          <cell r="T22">
            <v>6</v>
          </cell>
          <cell r="U22">
            <v>17</v>
          </cell>
          <cell r="V22">
            <v>34</v>
          </cell>
        </row>
        <row r="23">
          <cell r="N23">
            <v>16</v>
          </cell>
          <cell r="T23">
            <v>20</v>
          </cell>
          <cell r="U23">
            <v>27</v>
          </cell>
          <cell r="V23">
            <v>37</v>
          </cell>
        </row>
        <row r="24">
          <cell r="N24">
            <v>14</v>
          </cell>
          <cell r="T24">
            <v>19</v>
          </cell>
          <cell r="U24">
            <v>23</v>
          </cell>
          <cell r="V24">
            <v>44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-Downside"/>
      <sheetName val="EBITDA Waterfall"/>
      <sheetName val="Apoio"/>
      <sheetName val="Metas PLR"/>
      <sheetName val="RESUMO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CONSOLIDADO"/>
      <sheetName val="Estudos da Cota"/>
      <sheetName val="Definição da Cota"/>
      <sheetName val="Graf Sazonalidade"/>
      <sheetName val="Cotas 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O20">
            <v>1</v>
          </cell>
        </row>
        <row r="23">
          <cell r="Q23">
            <v>0.05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dHora"/>
      <sheetName val="Premissas Macro"/>
      <sheetName val="RESUMO"/>
      <sheetName val="Principal"/>
      <sheetName val="BadeR99_NBA"/>
      <sheetName val="Controle De ASO's"/>
      <sheetName val="Variaveis"/>
      <sheetName val="Previsão de Vagões"/>
      <sheetName val="Espera"/>
      <sheetName val="Saldos"/>
      <sheetName val="Gráficos"/>
      <sheetName val="Navios"/>
      <sheetName val="Armazéns"/>
      <sheetName val="Categorias"/>
      <sheetName val="Check List- Gerrot"/>
      <sheetName val="Quadro Funcional"/>
      <sheetName val="Anexo X - ENSINO"/>
      <sheetName val="Dados"/>
      <sheetName val="CLAS"/>
      <sheetName val="Step2_Correlation"/>
      <sheetName val="Step2_Histogram"/>
      <sheetName val="Step_0_Team_CALENDAR"/>
      <sheetName val="Lists"/>
      <sheetName val="Tabela1"/>
      <sheetName val="Pacotes"/>
      <sheetName val="REB MX - TIPO"/>
      <sheetName val="DemoRes_(2)"/>
      <sheetName val="RecLiqServ_(2)"/>
      <sheetName val="DetDemoRes_(2)"/>
      <sheetName val="Controle_De_ASO's"/>
      <sheetName val="Previsão_de_Vagões"/>
      <sheetName val="Check_List-_Gerrot"/>
      <sheetName val="PORTOS"/>
      <sheetName val="AMI"/>
      <sheetName val="Check List"/>
      <sheetName val="Plan1"/>
      <sheetName val="récapprobable98"/>
      <sheetName val="ComentariosCusteio"/>
      <sheetName val="Disp 2005 FCA"/>
      <sheetName val="PERGUNTAS"/>
      <sheetName val="Check Farol"/>
      <sheetName val="Grupo x Justif"/>
      <sheetName val="EAIGESEN"/>
      <sheetName val="JANEIRO98"/>
      <sheetName val="DCF"/>
      <sheetName val="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Resumo Vendas"/>
      <sheetName val="RESUMO"/>
      <sheetName val="Custo Cap Giro"/>
      <sheetName val="DRE"/>
      <sheetName val="DRE (Euro)"/>
      <sheetName val="Balanço"/>
      <sheetName val="Fluxo Caixa"/>
      <sheetName val="Capital Giro"/>
      <sheetName val="Desp. e Rec. Financeiras"/>
      <sheetName val="D &amp; A"/>
      <sheetName val="IR e CSLL"/>
      <sheetName val="Provisão PLR"/>
      <sheetName val="Fluxo Proj vendas"/>
      <sheetName val="Plan5"/>
      <sheetName val="Share"/>
      <sheetName val="Vendas Relógios"/>
      <sheetName val="Premissas Vendas Relógios"/>
      <sheetName val="EUR"/>
      <sheetName val="CMV Relógios"/>
      <sheetName val="Premissas Macro"/>
      <sheetName val="Fretes"/>
      <sheetName val="Headcount"/>
      <sheetName val="Comercial"/>
      <sheetName val="Administrativo"/>
      <sheetName val="Manaus"/>
      <sheetName val="Assist. Técnica"/>
      <sheetName val="Investimentos"/>
      <sheetName val="Metas PLR"/>
      <sheetName val="BAN"/>
      <sheetName val="BEL"/>
      <sheetName val="CTB"/>
      <sheetName val="CTO"/>
      <sheetName val="MAG"/>
      <sheetName val="POA"/>
      <sheetName val="REC"/>
      <sheetName val="RIO"/>
      <sheetName val="SVD"/>
      <sheetName val="BSB"/>
      <sheetName val="Total Technos"/>
      <sheetName val="EURO"/>
    </sheetNames>
    <sheetDataSet>
      <sheetData sheetId="0" refreshError="1"/>
      <sheetData sheetId="1" refreshError="1"/>
      <sheetData sheetId="2" refreshError="1">
        <row r="1">
          <cell r="K1">
            <v>1</v>
          </cell>
          <cell r="Z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P4">
            <v>4.7999999999999996E-3</v>
          </cell>
        </row>
        <row r="5">
          <cell r="AA5">
            <v>4.353599328326907E-2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emissas Macro"/>
      <sheetName val="RESUMO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IFL"/>
      <sheetName val="DIFN"/>
      <sheetName val="DIFS"/>
      <sheetName val="DIPE"/>
      <sheetName val="FGC"/>
      <sheetName val="Ligas"/>
      <sheetName val="Mn"/>
      <sheetName val="Pareto_Dispersões_por_Produto"/>
      <sheetName val="Pareto_Dispersões_por_Área"/>
      <sheetName val="Extratif_Dispersões_por_Área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  <sheetName val="BANCO DE DADOS_ESTRUTURA"/>
      <sheetName val="REB MX - TIPO"/>
      <sheetName val="Variaveis"/>
      <sheetName val="Ciclo Vagão"/>
      <sheetName val="DADOS"/>
      <sheetName val="Previsão de Vagões"/>
      <sheetName val="Espera"/>
      <sheetName val="Saldos"/>
      <sheetName val="Gráficos"/>
      <sheetName val="Armazéns"/>
      <sheetName val="ComentariosCusteio"/>
      <sheetName val="Vagões ECM"/>
      <sheetName val="Decretos_PIS-COFINS"/>
      <sheetName val="Check List- Gerr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dHora"/>
      <sheetName val="MID"/>
      <sheetName val="mapa"/>
      <sheetName val="RATF0104"/>
      <sheetName val="MêsBase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Flow 2007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Internet Out"/>
      <sheetName val="Internet Nov"/>
      <sheetName val="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OBS"/>
      <sheetName val="Check List- Gerrot"/>
      <sheetName val="VENDAS&quot;TUP´S"/>
      <sheetName val="OPERAÇÃM"/>
      <sheetName val="EXTRC  VENDAS&quot;TUP´S"/>
      <sheetName val="COORD ORERAÇÃO"/>
      <sheetName val="Validações"/>
      <sheetName val="Cronograma"/>
      <sheetName val="DIR MERCADO CONSUMIDOR"/>
      <sheetName val="GDP"/>
      <sheetName val="MêsBase"/>
      <sheetName val="Variáveis"/>
      <sheetName val="GLOPER_30abril"/>
      <sheetName val="Cashflow"/>
      <sheetName val="#REF"/>
      <sheetName val="Just Nat 57 B"/>
      <sheetName val="Dados"/>
      <sheetName val="OK Premissas Nat 56"/>
      <sheetName val="Menu"/>
      <sheetName val="P_Gerencias"/>
      <sheetName val="P_SiglasGerencias"/>
      <sheetName val="Justif Nat 51"/>
      <sheetName val="OK Justif Nat 58 "/>
      <sheetName val="JUST NAT 52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INT."/>
      <sheetName val="MOTIVO "/>
      <sheetName val="COMPARATIVO"/>
      <sheetName val="CRONOGRAMA"/>
      <sheetName val="PROG. TV aberta CA"/>
      <sheetName val="CA SP INTERIOR"/>
      <sheetName val="PROGRAMETE TV aberta"/>
      <sheetName val="SP INTERIOR"/>
      <sheetName val="PROG. TV aberta FOX"/>
      <sheetName val="FOX SP INTERIOR"/>
      <sheetName val="MTV"/>
      <sheetName val="PROG. TV ABERTA CD"/>
      <sheetName val="CD SP INTERIOR"/>
      <sheetName val="PROG. TV ABERTA - TOTAL"/>
      <sheetName val="TV-PROGRAMETE"/>
      <sheetName val="PATROCÍNIOS"/>
      <sheetName val="CAPA REVISTA"/>
      <sheetName val="REVISTA-INS."/>
      <sheetName val="REVISTA-$"/>
      <sheetName val="EDITORA"/>
      <sheetName val="JORNAL"/>
      <sheetName val="BASE REVISTA"/>
      <sheetName val="FILIAL"/>
      <sheetName val="TOTAL U$"/>
      <sheetName val="BASE"/>
      <sheetName val="PROJEÇÃO"/>
      <sheetName val="Módulo1"/>
      <sheetName val="Módulo2"/>
      <sheetName val="Módulo3"/>
      <sheetName val="PROG_ TV aberta CA"/>
      <sheetName val="PROG_ TV aberta FOX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OBS"/>
      <sheetName val="1%TARP"/>
      <sheetName val="Resumo_por_P"/>
      <sheetName val="1%TARP_-_SET'96"/>
      <sheetName val="1%TARP_-_OUT'96"/>
      <sheetName val="1%TARP_-_FEV'97"/>
      <sheetName val="1%TARP_-_JUN'97"/>
      <sheetName val="1%TARP_-_OUT'97"/>
      <sheetName val="PROG. TV aberta CA"/>
      <sheetName val="PROG. TV aberta FOX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FLOPR19C"/>
      <sheetName val="Tabelas"/>
      <sheetName val="Budget Coca-Col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Resumo por P"/>
      <sheetName val="Plan1"/>
      <sheetName val="EXCEL2"/>
      <sheetName val="Instruções"/>
      <sheetName val="Identificação"/>
      <sheetName val="Pareto"/>
      <sheetName val="Estratificação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Principal"/>
      <sheetName val="Dados"/>
      <sheetName val="Análise das Causas "/>
      <sheetName val="Análise das Hipóteses "/>
      <sheetName val="5 Porquês"/>
      <sheetName val="Relatório de Anomalia"/>
      <sheetName val="JLLE"/>
      <sheetName val="MAUA"/>
      <sheetName val="MêsBase"/>
      <sheetName val="controle-ARQUIVO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elas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Análise_das_Causas_"/>
      <sheetName val="Análise_das_Hipóteses_"/>
      <sheetName val="5_Porquês"/>
      <sheetName val="Relatório_de_Anomalia"/>
      <sheetName val="Coordenadas"/>
      <sheetName val="CEARA"/>
      <sheetName val="RTA"/>
      <sheetName val="Import_Capex"/>
      <sheetName val="BadeR99_CE"/>
      <sheetName val="Real"/>
      <sheetName val="Lista Completa"/>
      <sheetName val="MH Installations"/>
      <sheetName val="oficial"/>
      <sheetName val="Promoção"/>
      <sheetName val="Cronograma"/>
      <sheetName val="henfel"/>
      <sheetName val="ACOPL ENG"/>
      <sheetName val="Voith"/>
      <sheetName val="Solicitação Gestão"/>
      <sheetName val="Tabela_aux organograma"/>
      <sheetName val="Check List- Gerrot"/>
      <sheetName val="Check List"/>
      <sheetName val="Check Farol"/>
      <sheetName val="Diário de Bor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sispecabr99"/>
      <sheetName val="AR @ ACT"/>
      <sheetName val="Investimento%20Publicitário%201"/>
    </sheetNames>
    <definedNames>
      <definedName name="IMPRESSÃ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Resumo por P"/>
      <sheetName val="Capa_21"/>
      <sheetName val="Anunciantes_INV_1"/>
      <sheetName val="Tática_de_TV1"/>
      <sheetName val="Tática_de_RV1"/>
      <sheetName val="Tática_de_JO1"/>
      <sheetName val="INVESTIM.XL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gião Sul"/>
      <sheetName val="sispecabr99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Usiminas "/>
      <sheetName val="Açomin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Tab IC Mar"/>
      <sheetName val="NOME DO COLABORADOR"/>
      <sheetName val="Listas"/>
      <sheetName val="Cronograma"/>
      <sheetName val="Pessoal CVRD"/>
      <sheetName val="Solução"/>
      <sheetName val="#REF"/>
      <sheetName val="Auxiliar"/>
      <sheetName val="Custos de Equip.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Resumo EFVM"/>
      <sheetName val="Metas IEA"/>
      <sheetName val="Principal"/>
      <sheetName val="LEG"/>
      <sheetName val="PAN_3s"/>
      <sheetName val="MELHORIAS E OPÇÕES"/>
      <sheetName val="4.Painel"/>
      <sheetName val="Anx7_Lista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5W2H"/>
      <sheetName val="Check Farol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Anx1_Listas"/>
      <sheetName val="1.Pgm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Rela\à_x0013__x0000_^à_x0013__x0000_@×_x0013__x0000__x000c_·_x0000_0^"/>
      <sheetName val="F"/>
      <sheetName val="Sispec"/>
      <sheetName val="Inputs_Unidades_Geradoras"/>
      <sheetName val="Real"/>
      <sheetName val="Lista Completa"/>
      <sheetName val="BD"/>
      <sheetName val="Crono Físico (medições)"/>
      <sheetName val="Produto"/>
      <sheetName val="MENU CAUE"/>
      <sheetName val="Caract. Contratos - Dez-00"/>
      <sheetName val="Crono Diret Operações"/>
      <sheetName val="INPUT"/>
      <sheetName val="Glossario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Região Sul"/>
      <sheetName val="FRED_=_Freq__Estimating_Device"/>
      <sheetName val="Região_Sul"/>
      <sheetName val="fred1"/>
      <sheetName val="CEAR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Budget_Coca-Cola"/>
      <sheetName val="Budget_Coca_Cola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Região 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Budget Coca-Cola"/>
      <sheetName val="Ficha_Técnica"/>
      <sheetName val="Budget Coca_Cola"/>
      <sheetName val="GREG1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Resumo_Cobertura"/>
      <sheetName val="Resumo_Source_Venda"/>
      <sheetName val="Resumo"/>
      <sheetName val="Resumo Compra"/>
      <sheetName val="Resumo Mês"/>
      <sheetName val="Resumo Mês Compra"/>
      <sheetName val="Resumo_Source_Compra"/>
      <sheetName val="Source_List"/>
      <sheetName val="Gráficos"/>
      <sheetName val="Values"/>
      <sheetName val="Log"/>
      <sheetName val="Ficha Técnica"/>
    </sheetNames>
    <sheetDataSet>
      <sheetData sheetId="0" refreshError="1"/>
      <sheetData sheetId="1" refreshError="1">
        <row r="13">
          <cell r="B13" t="str">
            <v>Raquel Pinhão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j"/>
      <sheetName val="TRJ"/>
      <sheetName val="TMG"/>
      <sheetName val="TES"/>
      <sheetName val="TBA"/>
      <sheetName val="TSE"/>
      <sheetName val="TAL"/>
      <sheetName val="TPE"/>
      <sheetName val="TPB"/>
      <sheetName val="TRN"/>
      <sheetName val="TCE"/>
      <sheetName val="TPI"/>
      <sheetName val="TMA"/>
      <sheetName val="TPA"/>
      <sheetName val="TAM"/>
      <sheetName val="TAP"/>
      <sheetName val="TRR"/>
      <sheetName val="TSP"/>
      <sheetName val="TMAR"/>
      <sheetName val="Tab"/>
      <sheetName val="RMG"/>
      <sheetName val="TarifOrc2004"/>
      <sheetName val="Resumo_Cober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A3" t="str">
            <v>TRJ</v>
          </cell>
          <cell r="B3">
            <v>30</v>
          </cell>
          <cell r="C3">
            <v>21.690297999999999</v>
          </cell>
          <cell r="D3">
            <v>36.924705000000003</v>
          </cell>
          <cell r="E3">
            <v>36.924705000000003</v>
          </cell>
          <cell r="F3">
            <v>8.2885065999999993E-2</v>
          </cell>
          <cell r="G3">
            <v>6.1446734999999995E-2</v>
          </cell>
          <cell r="H3">
            <v>93.36</v>
          </cell>
          <cell r="I3">
            <v>0.11220010400000001</v>
          </cell>
          <cell r="J3">
            <v>5.5812668190349413E-2</v>
          </cell>
          <cell r="K3">
            <v>8.7435628000000001E-2</v>
          </cell>
          <cell r="L3">
            <v>0.40154206093406419</v>
          </cell>
          <cell r="M3">
            <v>0.82142999999999999</v>
          </cell>
          <cell r="N3">
            <v>0.93463999999999992</v>
          </cell>
          <cell r="O3">
            <v>0.3</v>
          </cell>
        </row>
        <row r="4">
          <cell r="A4" t="str">
            <v>TMG</v>
          </cell>
          <cell r="B4">
            <v>30</v>
          </cell>
          <cell r="C4">
            <v>21.690297999999999</v>
          </cell>
          <cell r="D4">
            <v>35.214195000000004</v>
          </cell>
          <cell r="E4">
            <v>35.214195000000004</v>
          </cell>
          <cell r="F4">
            <v>8.2713555999999994E-2</v>
          </cell>
          <cell r="G4">
            <v>6.6077234999999998E-2</v>
          </cell>
          <cell r="H4">
            <v>93.36</v>
          </cell>
          <cell r="I4">
            <v>0.11220010400000001</v>
          </cell>
          <cell r="J4">
            <v>5.3020411375707149E-2</v>
          </cell>
          <cell r="K4">
            <v>0.1005664</v>
          </cell>
          <cell r="L4">
            <v>0.41952897078343515</v>
          </cell>
          <cell r="M4">
            <v>0.82142999999999999</v>
          </cell>
          <cell r="N4">
            <v>0.93463999999999992</v>
          </cell>
          <cell r="O4">
            <v>0.25</v>
          </cell>
        </row>
        <row r="5">
          <cell r="A5" t="str">
            <v>TES</v>
          </cell>
          <cell r="B5">
            <v>30</v>
          </cell>
          <cell r="C5">
            <v>21.690297999999999</v>
          </cell>
          <cell r="D5">
            <v>35.424909999999997</v>
          </cell>
          <cell r="E5">
            <v>35.424909999999997</v>
          </cell>
          <cell r="F5">
            <v>8.3090877999999993E-2</v>
          </cell>
          <cell r="G5">
            <v>6.6077234999999998E-2</v>
          </cell>
          <cell r="H5">
            <v>93.36</v>
          </cell>
          <cell r="I5">
            <v>0.11220010400000001</v>
          </cell>
          <cell r="J5">
            <v>5.9946939908153071E-2</v>
          </cell>
          <cell r="K5">
            <v>0.1068518</v>
          </cell>
          <cell r="L5">
            <v>0.41564384798807541</v>
          </cell>
          <cell r="M5">
            <v>0.82142999999999999</v>
          </cell>
          <cell r="N5">
            <v>0.93463999999999992</v>
          </cell>
          <cell r="O5">
            <v>0.25</v>
          </cell>
        </row>
        <row r="6">
          <cell r="A6" t="str">
            <v>TBA</v>
          </cell>
          <cell r="B6">
            <v>30</v>
          </cell>
          <cell r="C6">
            <v>21.690297999999999</v>
          </cell>
          <cell r="D6">
            <v>36.428905</v>
          </cell>
          <cell r="E6">
            <v>36.428905</v>
          </cell>
          <cell r="F6">
            <v>8.3525370000000002E-2</v>
          </cell>
          <cell r="G6">
            <v>6.4225035E-2</v>
          </cell>
          <cell r="H6">
            <v>93.36</v>
          </cell>
          <cell r="I6">
            <v>0.11220010400000001</v>
          </cell>
          <cell r="J6">
            <v>5.7143860392678859E-2</v>
          </cell>
          <cell r="K6">
            <v>8.7435628000000001E-2</v>
          </cell>
          <cell r="L6">
            <v>0.40271188766873506</v>
          </cell>
          <cell r="M6">
            <v>0.82142999999999999</v>
          </cell>
          <cell r="N6">
            <v>0.93463999999999992</v>
          </cell>
          <cell r="O6">
            <v>0.27</v>
          </cell>
        </row>
        <row r="7">
          <cell r="A7" t="str">
            <v>TSE</v>
          </cell>
          <cell r="B7">
            <v>30</v>
          </cell>
          <cell r="C7">
            <v>21.690297999999999</v>
          </cell>
          <cell r="D7">
            <v>34.780369999999998</v>
          </cell>
          <cell r="E7">
            <v>34.780369999999998</v>
          </cell>
          <cell r="F7">
            <v>8.1215701999999987E-2</v>
          </cell>
          <cell r="G7">
            <v>6.4225035E-2</v>
          </cell>
          <cell r="H7">
            <v>93.36</v>
          </cell>
          <cell r="I7">
            <v>0.10437192399999999</v>
          </cell>
          <cell r="J7">
            <v>5.6115703813643919E-2</v>
          </cell>
          <cell r="K7">
            <v>9.2041112000000008E-2</v>
          </cell>
          <cell r="L7">
            <v>0.40417295006121812</v>
          </cell>
          <cell r="M7">
            <v>0.82142999999999999</v>
          </cell>
          <cell r="N7">
            <v>0.93463999999999992</v>
          </cell>
          <cell r="O7">
            <v>0.27</v>
          </cell>
        </row>
        <row r="8">
          <cell r="A8" t="str">
            <v>TAL</v>
          </cell>
          <cell r="B8">
            <v>30</v>
          </cell>
          <cell r="C8">
            <v>21.690297999999999</v>
          </cell>
          <cell r="D8">
            <v>35.164615000000005</v>
          </cell>
          <cell r="E8">
            <v>35.164615000000005</v>
          </cell>
          <cell r="F8">
            <v>8.2347667999999999E-2</v>
          </cell>
          <cell r="G8">
            <v>6.6077234999999998E-2</v>
          </cell>
          <cell r="H8">
            <v>93.36</v>
          </cell>
          <cell r="I8">
            <v>0.11220010400000001</v>
          </cell>
          <cell r="J8">
            <v>6.0531365753078201E-2</v>
          </cell>
          <cell r="K8">
            <v>0.1048519</v>
          </cell>
          <cell r="L8">
            <v>0.40605697060188456</v>
          </cell>
          <cell r="M8">
            <v>0.82142999999999999</v>
          </cell>
          <cell r="N8">
            <v>0.93463999999999992</v>
          </cell>
          <cell r="O8">
            <v>0.25</v>
          </cell>
        </row>
        <row r="9">
          <cell r="A9" t="str">
            <v>TPE</v>
          </cell>
          <cell r="B9">
            <v>30</v>
          </cell>
          <cell r="C9">
            <v>21.690297999999999</v>
          </cell>
          <cell r="D9">
            <v>36.453695000000003</v>
          </cell>
          <cell r="E9">
            <v>36.453695000000003</v>
          </cell>
          <cell r="F9">
            <v>8.3079444000000002E-2</v>
          </cell>
          <cell r="G9">
            <v>6.3298935000000001E-2</v>
          </cell>
          <cell r="H9">
            <v>93.36</v>
          </cell>
          <cell r="I9">
            <v>0.11220010400000001</v>
          </cell>
          <cell r="J9">
            <v>5.4340780877204654E-2</v>
          </cell>
          <cell r="K9">
            <v>8.7904176000000001E-2</v>
          </cell>
          <cell r="L9">
            <v>0.40526824180145232</v>
          </cell>
          <cell r="M9">
            <v>0.82142999999999999</v>
          </cell>
          <cell r="N9">
            <v>0.93463999999999992</v>
          </cell>
          <cell r="O9">
            <v>0.28000000000000003</v>
          </cell>
        </row>
        <row r="10">
          <cell r="A10" t="str">
            <v>TPB</v>
          </cell>
          <cell r="B10">
            <v>30</v>
          </cell>
          <cell r="C10">
            <v>21.690297999999999</v>
          </cell>
          <cell r="D10">
            <v>31.892335000000003</v>
          </cell>
          <cell r="E10">
            <v>31.892335000000003</v>
          </cell>
          <cell r="F10">
            <v>8.1238569999999996E-2</v>
          </cell>
          <cell r="G10">
            <v>6.6077234999999998E-2</v>
          </cell>
          <cell r="H10">
            <v>93.36</v>
          </cell>
          <cell r="I10">
            <v>0.11220010400000001</v>
          </cell>
          <cell r="J10">
            <v>5.9503209174043253E-2</v>
          </cell>
          <cell r="K10">
            <v>8.8212732000000002E-2</v>
          </cell>
          <cell r="L10">
            <v>0.40602604031219403</v>
          </cell>
          <cell r="M10">
            <v>0.82142999999999999</v>
          </cell>
          <cell r="N10">
            <v>0.93463999999999992</v>
          </cell>
          <cell r="O10">
            <v>0.25</v>
          </cell>
        </row>
        <row r="11">
          <cell r="A11" t="str">
            <v>TRN</v>
          </cell>
          <cell r="B11">
            <v>30</v>
          </cell>
          <cell r="C11">
            <v>21.690297999999999</v>
          </cell>
          <cell r="D11">
            <v>35.053060000000002</v>
          </cell>
          <cell r="E11">
            <v>35.053060000000002</v>
          </cell>
          <cell r="F11">
            <v>8.2816461999999993E-2</v>
          </cell>
          <cell r="G11">
            <v>6.6077234999999998E-2</v>
          </cell>
          <cell r="H11">
            <v>93.36</v>
          </cell>
          <cell r="I11">
            <v>0.11220010400000001</v>
          </cell>
          <cell r="J11">
            <v>5.9503209174043253E-2</v>
          </cell>
          <cell r="K11">
            <v>8.9275536000000003E-2</v>
          </cell>
          <cell r="L11">
            <v>0.40595430791869308</v>
          </cell>
          <cell r="M11">
            <v>0.82142999999999999</v>
          </cell>
          <cell r="N11">
            <v>0.93463999999999992</v>
          </cell>
          <cell r="O11">
            <v>0.25</v>
          </cell>
        </row>
        <row r="12">
          <cell r="A12" t="str">
            <v>TCE</v>
          </cell>
          <cell r="B12">
            <v>30</v>
          </cell>
          <cell r="C12">
            <v>21.690297999999999</v>
          </cell>
          <cell r="D12">
            <v>36.701594999999998</v>
          </cell>
          <cell r="E12">
            <v>36.701594999999998</v>
          </cell>
          <cell r="F12">
            <v>8.3559672000000002E-2</v>
          </cell>
          <cell r="G12">
            <v>6.6077234999999998E-2</v>
          </cell>
          <cell r="H12">
            <v>93.36</v>
          </cell>
          <cell r="I12">
            <v>0.11220010400000001</v>
          </cell>
          <cell r="J12">
            <v>5.1970609395008312E-2</v>
          </cell>
          <cell r="K12">
            <v>8.7904176000000001E-2</v>
          </cell>
          <cell r="L12">
            <v>0.40456428667720706</v>
          </cell>
          <cell r="M12">
            <v>0.82142999999999999</v>
          </cell>
          <cell r="N12">
            <v>0.93463999999999992</v>
          </cell>
          <cell r="O12">
            <v>0.25</v>
          </cell>
        </row>
        <row r="13">
          <cell r="A13" t="str">
            <v>TPI</v>
          </cell>
          <cell r="B13">
            <v>30</v>
          </cell>
          <cell r="C13">
            <v>21.690297999999999</v>
          </cell>
          <cell r="D13">
            <v>32.177420000000005</v>
          </cell>
          <cell r="E13">
            <v>32.177420000000005</v>
          </cell>
          <cell r="F13">
            <v>8.1673061999999991E-2</v>
          </cell>
          <cell r="G13">
            <v>6.6077234999999998E-2</v>
          </cell>
          <cell r="H13">
            <v>93.36</v>
          </cell>
          <cell r="I13">
            <v>0.11220010400000001</v>
          </cell>
          <cell r="J13">
            <v>5.5953363301164724E-2</v>
          </cell>
          <cell r="K13">
            <v>0.10530902</v>
          </cell>
          <cell r="L13">
            <v>0.40563743218708737</v>
          </cell>
          <cell r="M13">
            <v>0.82142999999999999</v>
          </cell>
          <cell r="N13">
            <v>0.93463999999999992</v>
          </cell>
          <cell r="O13">
            <v>0.25</v>
          </cell>
        </row>
        <row r="14">
          <cell r="A14" t="str">
            <v>TMA</v>
          </cell>
          <cell r="B14">
            <v>30</v>
          </cell>
          <cell r="C14">
            <v>21.690297999999999</v>
          </cell>
          <cell r="D14">
            <v>33.664819999999999</v>
          </cell>
          <cell r="E14">
            <v>33.664819999999999</v>
          </cell>
          <cell r="F14">
            <v>8.3914125999999992E-2</v>
          </cell>
          <cell r="G14">
            <v>6.6077234999999998E-2</v>
          </cell>
          <cell r="H14">
            <v>93.36</v>
          </cell>
          <cell r="I14">
            <v>0.11220010400000001</v>
          </cell>
          <cell r="J14">
            <v>5.4340780877204654E-2</v>
          </cell>
          <cell r="K14">
            <v>8.7904176000000001E-2</v>
          </cell>
          <cell r="L14">
            <v>0.40766520111179416</v>
          </cell>
          <cell r="M14">
            <v>0.82142999999999999</v>
          </cell>
          <cell r="N14">
            <v>0.93463999999999992</v>
          </cell>
          <cell r="O14">
            <v>0.25</v>
          </cell>
        </row>
        <row r="15">
          <cell r="A15" t="str">
            <v>TPA</v>
          </cell>
          <cell r="B15">
            <v>30</v>
          </cell>
          <cell r="C15">
            <v>21.690297999999999</v>
          </cell>
          <cell r="D15">
            <v>36.143819999999998</v>
          </cell>
          <cell r="E15">
            <v>36.143819999999998</v>
          </cell>
          <cell r="F15">
            <v>8.4211409999999987E-2</v>
          </cell>
          <cell r="G15">
            <v>6.1446734999999995E-2</v>
          </cell>
          <cell r="H15">
            <v>93.36</v>
          </cell>
          <cell r="I15">
            <v>0.11220010400000001</v>
          </cell>
          <cell r="J15">
            <v>5.2728198453244585E-2</v>
          </cell>
          <cell r="K15">
            <v>9.7069432000000011E-2</v>
          </cell>
          <cell r="L15">
            <v>0.4063584411935976</v>
          </cell>
          <cell r="M15">
            <v>0.82142999999999999</v>
          </cell>
          <cell r="N15">
            <v>0.93463999999999992</v>
          </cell>
          <cell r="O15">
            <v>0.3</v>
          </cell>
        </row>
        <row r="16">
          <cell r="A16" t="str">
            <v>TAP</v>
          </cell>
          <cell r="B16">
            <v>30</v>
          </cell>
          <cell r="C16">
            <v>21.690297999999999</v>
          </cell>
          <cell r="D16">
            <v>32.834355000000002</v>
          </cell>
          <cell r="E16">
            <v>32.834355000000002</v>
          </cell>
          <cell r="F16">
            <v>8.4074202000000001E-2</v>
          </cell>
          <cell r="G16">
            <v>6.6077234999999998E-2</v>
          </cell>
          <cell r="H16">
            <v>93.36</v>
          </cell>
          <cell r="I16">
            <v>0.11220010400000001</v>
          </cell>
          <cell r="J16">
            <v>5.5953363301164724E-2</v>
          </cell>
          <cell r="K16">
            <v>9.2041112000000008E-2</v>
          </cell>
          <cell r="L16">
            <v>0.41004101509915114</v>
          </cell>
          <cell r="M16">
            <v>0.82142999999999999</v>
          </cell>
          <cell r="N16">
            <v>0.93463999999999992</v>
          </cell>
          <cell r="O16">
            <v>0.25</v>
          </cell>
        </row>
        <row r="17">
          <cell r="A17" t="str">
            <v>TAM</v>
          </cell>
          <cell r="B17">
            <v>30</v>
          </cell>
          <cell r="C17">
            <v>21.690297999999999</v>
          </cell>
          <cell r="D17">
            <v>35.809155000000004</v>
          </cell>
          <cell r="E17">
            <v>35.809155000000004</v>
          </cell>
          <cell r="F17">
            <v>8.3811220000000006E-2</v>
          </cell>
          <cell r="G17">
            <v>6.6077234999999998E-2</v>
          </cell>
          <cell r="H17">
            <v>93.36</v>
          </cell>
          <cell r="I17">
            <v>0.11220010400000001</v>
          </cell>
          <cell r="J17">
            <v>6.0531365753078201E-2</v>
          </cell>
          <cell r="K17">
            <v>0.10623468800000001</v>
          </cell>
          <cell r="L17">
            <v>0.41048933063796972</v>
          </cell>
          <cell r="M17">
            <v>0.82142999999999999</v>
          </cell>
          <cell r="N17">
            <v>0.93463999999999992</v>
          </cell>
          <cell r="O17">
            <v>0.25</v>
          </cell>
        </row>
        <row r="18">
          <cell r="A18" t="str">
            <v>TRR</v>
          </cell>
          <cell r="B18">
            <v>30</v>
          </cell>
          <cell r="C18">
            <v>21.690297999999999</v>
          </cell>
          <cell r="D18">
            <v>33.528475</v>
          </cell>
          <cell r="E18">
            <v>33.528475</v>
          </cell>
          <cell r="F18">
            <v>8.2347667999999999E-2</v>
          </cell>
          <cell r="G18">
            <v>6.6077234999999998E-2</v>
          </cell>
          <cell r="H18">
            <v>93.36</v>
          </cell>
          <cell r="I18">
            <v>0.10437192399999999</v>
          </cell>
          <cell r="J18">
            <v>5.5953363301164724E-2</v>
          </cell>
          <cell r="K18">
            <v>0.1068518</v>
          </cell>
          <cell r="L18">
            <v>0.41036836035493007</v>
          </cell>
          <cell r="M18">
            <v>0.82142999999999999</v>
          </cell>
          <cell r="N18">
            <v>0.93463999999999992</v>
          </cell>
          <cell r="O18">
            <v>0.25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0" refreshError="1"/>
      <sheetData sheetId="1" refreshError="1">
        <row r="1">
          <cell r="A1" t="str">
            <v>F A I X A    H O R Á R I A</v>
          </cell>
        </row>
      </sheetData>
      <sheetData sheetId="2" refreshError="1"/>
      <sheetData sheetId="3" refreshError="1">
        <row r="2">
          <cell r="I2" t="str">
            <v>Jan.´01</v>
          </cell>
        </row>
        <row r="3">
          <cell r="I3" t="str">
            <v xml:space="preserve"> Jan. a Fev.´01</v>
          </cell>
        </row>
        <row r="4">
          <cell r="I4" t="str">
            <v>Jan. a Mar.´01</v>
          </cell>
          <cell r="Q4" t="str">
            <v>SP 1 - SÃO PAULO</v>
          </cell>
        </row>
        <row r="5">
          <cell r="I5" t="str">
            <v>Jan. a Abr.´01</v>
          </cell>
          <cell r="Q5" t="str">
            <v>RJ - RIO DE JANEIRO</v>
          </cell>
        </row>
        <row r="6">
          <cell r="I6" t="str">
            <v>Jan. a Mai.´01</v>
          </cell>
          <cell r="Q6" t="str">
            <v>BH - BELO HORIZONTE</v>
          </cell>
        </row>
        <row r="7">
          <cell r="I7" t="str">
            <v xml:space="preserve"> Jan. a Jun.´01</v>
          </cell>
          <cell r="Q7" t="str">
            <v>REC - RECIFE</v>
          </cell>
        </row>
        <row r="8">
          <cell r="I8" t="str">
            <v>Jan. a Jul.´01</v>
          </cell>
          <cell r="Q8" t="str">
            <v>DF - BRASÍLIA</v>
          </cell>
        </row>
        <row r="9">
          <cell r="I9" t="str">
            <v>Jan. a Ago.´01</v>
          </cell>
          <cell r="Q9" t="str">
            <v>SAL - SALVADOR</v>
          </cell>
        </row>
        <row r="10">
          <cell r="I10" t="str">
            <v>Jan. a Set.´01</v>
          </cell>
          <cell r="Q10" t="str">
            <v>CUR - CURITIBA</v>
          </cell>
        </row>
        <row r="11">
          <cell r="I11" t="str">
            <v>Jan. a Out.´01</v>
          </cell>
          <cell r="Q11" t="str">
            <v>POA - PORTO ALEGRE</v>
          </cell>
        </row>
        <row r="12">
          <cell r="I12" t="str">
            <v>Jan. a Nov.´01</v>
          </cell>
          <cell r="Q12" t="str">
            <v>FLORIANÓPOLIS</v>
          </cell>
        </row>
        <row r="13">
          <cell r="I13" t="str">
            <v>Jan. a Dez.´01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3.0047150536713558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P10">
            <v>27</v>
          </cell>
          <cell r="Q10">
            <v>34</v>
          </cell>
          <cell r="R10">
            <v>39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P11">
            <v>29</v>
          </cell>
          <cell r="Q11">
            <v>33</v>
          </cell>
          <cell r="R11">
            <v>38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131082.48000000001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P12">
            <v>34</v>
          </cell>
          <cell r="Q12">
            <v>34</v>
          </cell>
          <cell r="R12">
            <v>32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P13">
            <v>29</v>
          </cell>
          <cell r="Q13">
            <v>38</v>
          </cell>
          <cell r="R13">
            <v>33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5.0160145439953414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P14">
            <v>26</v>
          </cell>
          <cell r="Q14">
            <v>36</v>
          </cell>
          <cell r="R14">
            <v>38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P15">
            <v>28</v>
          </cell>
          <cell r="Q15">
            <v>38</v>
          </cell>
          <cell r="R15">
            <v>34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P16">
            <v>44</v>
          </cell>
          <cell r="Q16">
            <v>23</v>
          </cell>
          <cell r="R16">
            <v>33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P17">
            <v>29</v>
          </cell>
          <cell r="Q17">
            <v>38</v>
          </cell>
          <cell r="R17">
            <v>33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P18">
            <v>22</v>
          </cell>
          <cell r="Q18">
            <v>44</v>
          </cell>
          <cell r="R18">
            <v>34</v>
          </cell>
        </row>
        <row r="19">
          <cell r="C19" t="str">
            <v>07:00 / 11:59</v>
          </cell>
          <cell r="D19" t="str">
            <v>*</v>
          </cell>
          <cell r="F19">
            <v>1.1000000000000001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P19">
            <v>46</v>
          </cell>
          <cell r="Q19">
            <v>30</v>
          </cell>
          <cell r="R19">
            <v>24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P20">
            <v>23</v>
          </cell>
          <cell r="Q20">
            <v>17</v>
          </cell>
          <cell r="R20">
            <v>60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P21">
            <v>28</v>
          </cell>
          <cell r="Q21">
            <v>19</v>
          </cell>
          <cell r="R21">
            <v>53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P22">
            <v>20</v>
          </cell>
          <cell r="Q22">
            <v>16</v>
          </cell>
          <cell r="R22">
            <v>64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P23">
            <v>32</v>
          </cell>
          <cell r="Q23">
            <v>28</v>
          </cell>
          <cell r="R23">
            <v>40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P24">
            <v>26</v>
          </cell>
          <cell r="Q24">
            <v>27</v>
          </cell>
          <cell r="R24">
            <v>47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Resumo_Cobertura"/>
      <sheetName val="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</sheetData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  <sheetName val="Revisado"/>
      <sheetName val="RecLiqServ2000"/>
      <sheetName val="capa"/>
      <sheetName val="SispecPSAP"/>
      <sheetName val="MODELO"/>
      <sheetName val="Descritivo Fraturas Centro"/>
      <sheetName val="V&amp;V-TDDI-21040"/>
      <sheetName val="V&amp;V-PS-SCMT-21040"/>
      <sheetName val="Ano2001"/>
      <sheetName val="Consolida Investi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  <row r="65473">
          <cell r="A65473">
            <v>0</v>
          </cell>
          <cell r="B65473">
            <v>0</v>
          </cell>
          <cell r="C65473">
            <v>0</v>
          </cell>
          <cell r="D65473">
            <v>0</v>
          </cell>
          <cell r="E65473">
            <v>0</v>
          </cell>
          <cell r="F65473">
            <v>0</v>
          </cell>
          <cell r="G65473">
            <v>0</v>
          </cell>
          <cell r="H65473">
            <v>0</v>
          </cell>
          <cell r="I65473">
            <v>0</v>
          </cell>
          <cell r="J65473">
            <v>0</v>
          </cell>
          <cell r="K65473">
            <v>0</v>
          </cell>
          <cell r="L65473">
            <v>0</v>
          </cell>
          <cell r="M6547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  <sheetName val="Simu_POT"/>
      <sheetName val="Principal"/>
      <sheetName val="Simulador"/>
      <sheetName val="BadeR2000_TNL"/>
      <sheetName val="Ano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de Ganhos"/>
      <sheetName val="Resumo"/>
      <sheetName val="Definição da Cota"/>
      <sheetName val="Variável"/>
      <sheetName val="Plan2"/>
      <sheetName val="base dados"/>
      <sheetName val="FMPV 1 "/>
    </sheetNames>
    <sheetDataSet>
      <sheetData sheetId="0" refreshError="1">
        <row r="7">
          <cell r="F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Sources_Uses"/>
      <sheetName val="1º Flight Programação"/>
      <sheetName val="Projeção de Ganho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0.88066900000000004</v>
          </cell>
        </row>
        <row r="28">
          <cell r="E28" t="str">
            <v>Janeiro</v>
          </cell>
          <cell r="F28">
            <v>0.88809899999999997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0.85836900000000005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Share"/>
      <sheetName val="EBITDA Waterfall"/>
      <sheetName val="Apoio"/>
      <sheetName val="Metas PLR"/>
      <sheetName val="RESUMO"/>
      <sheetName val="Upside-Downside"/>
      <sheetName val="Revisão de Cenários"/>
      <sheetName val="Resumo - Por Categoria"/>
      <sheetName val="DRE"/>
      <sheetName val="Balanço"/>
      <sheetName val="Fluxo Caixa"/>
      <sheetName val="Com-Proj 2011"/>
      <sheetName val="Manaus-Proj 2011"/>
      <sheetName val="Adm-Proj 2011"/>
      <sheetName val="AST-Proj 2011"/>
      <sheetName val="RB (FCT) (2010 &amp; 2011)"/>
      <sheetName val="Mix de Produtos-Proj"/>
      <sheetName val="Cobertura &amp; Recebimento"/>
      <sheetName val="Premissas Macro"/>
      <sheetName val="Capital Giro"/>
      <sheetName val="Desp. e Rec. Financeiras"/>
      <sheetName val="D &amp; A"/>
      <sheetName val="IR e CSLL"/>
      <sheetName val="Provisão PLR"/>
      <sheetName val="Investimentos"/>
      <sheetName val="Fretes"/>
      <sheetName val="Headcount 2011"/>
      <sheetName val="Embarques TP"/>
      <sheetName val="Calendário PA TP"/>
      <sheetName val="Publicidade"/>
      <sheetName val="Aluguel"/>
      <sheetName val="Novos Imóveis"/>
      <sheetName val="Comissões e Prêmios"/>
      <sheetName val="China"/>
      <sheetName val="BAN"/>
      <sheetName val="BEL"/>
      <sheetName val="BHZ"/>
      <sheetName val="BSB"/>
      <sheetName val="CTB"/>
      <sheetName val="CTO"/>
      <sheetName val="FOR"/>
      <sheetName val="MAG"/>
      <sheetName val="POA"/>
      <sheetName val="RIO"/>
      <sheetName val="REC"/>
      <sheetName val="SVD"/>
      <sheetName val="Definição da Cota"/>
      <sheetName val="Definição da Cota PÓS PONTO COM"/>
      <sheetName val="CONSOLIDADO"/>
      <sheetName val="Estudos da Cota"/>
      <sheetName val="Gráf7"/>
      <sheetName val="Cotas Euro"/>
      <sheetName val="BHZ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O20">
            <v>3</v>
          </cell>
        </row>
        <row r="21">
          <cell r="Q21">
            <v>0.04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6">
          <cell r="O26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>
            <v>1.1023040983578942</v>
          </cell>
        </row>
        <row r="3">
          <cell r="D3">
            <v>1.0532501180793536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FLOWCHART_02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_Técnica"/>
      <sheetName val="Ficha Técnica"/>
      <sheetName val="Resumo - Por Categoria"/>
      <sheetName val="Premissas Macro"/>
      <sheetName val="Public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VICTEL ($R)"/>
      <sheetName val="VICTEL_($R)"/>
      <sheetName val="FLOWCHART-02"/>
      <sheetName val="dHora"/>
      <sheetName val="MID"/>
      <sheetName val="mapa"/>
      <sheetName val="RATF0104"/>
      <sheetName val="MêsBase"/>
      <sheetName val="Sources_Uses"/>
      <sheetName val="1º Flight Programação"/>
      <sheetName val="Projeção de Ganho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icha_Técnica"/>
      <sheetName val="Tabelas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  <sheetName val="Ficha Técnica"/>
    </sheetNames>
    <definedNames>
      <definedName name="KITZELIA.KITZELI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dor de Cenários"/>
      <sheetName val="Plano de Ação"/>
      <sheetName val="To do"/>
      <sheetName val="Market Share"/>
      <sheetName val="Metas PLR"/>
      <sheetName val="Waterfalls"/>
      <sheetName val="Produtividade Comercial"/>
      <sheetName val="Análise SG&amp;A"/>
      <sheetName val="Gráficos Consolidados"/>
      <sheetName val="Resumo por Marca"/>
      <sheetName val="Resumo por TRI"/>
      <sheetName val="Representatividade por TRI"/>
      <sheetName val="DRE"/>
      <sheetName val="Balanço"/>
      <sheetName val="DFs Consolidadas"/>
      <sheetName val="Fluxo de Caixa"/>
      <sheetName val="Cotas"/>
      <sheetName val="RB por filial"/>
      <sheetName val="RB (FCT) (2010 &amp; 2011)"/>
      <sheetName val="Cobertura &amp; Recebimento"/>
      <sheetName val="Dados_Estoque"/>
      <sheetName val="Premissas - Macro"/>
      <sheetName val="Não-Recorrentes"/>
      <sheetName val="Capital Giro"/>
      <sheetName val="D &amp; A"/>
      <sheetName val="Investimentos"/>
      <sheetName val="Desp. e Rec. Financeiras"/>
      <sheetName val="IR e CSLL"/>
      <sheetName val="Provisão PLR"/>
      <sheetName val="Gráf2"/>
      <sheetName val="Fretes"/>
      <sheetName val="Aluguel"/>
      <sheetName val="Comissões e Prêmios"/>
      <sheetName val="Consultorias"/>
      <sheetName val="Comercial"/>
      <sheetName val="Marketing"/>
      <sheetName val="Marketing (2)"/>
      <sheetName val="Adm-CA"/>
      <sheetName val="Adm-CA (2)"/>
      <sheetName val="Adm-MAO"/>
      <sheetName val="Adm-China"/>
      <sheetName val="Adm-Filiais"/>
      <sheetName val="Adm-Holding"/>
      <sheetName val="Manaus"/>
      <sheetName val="AssTec"/>
      <sheetName val="SG&amp;A - Deptos"/>
      <sheetName val="Informações"/>
      <sheetName val="Headcount"/>
      <sheetName val="Headcount (2)"/>
      <sheetName val="HC - Deptos"/>
      <sheetName val="China"/>
      <sheetName val="HC - Deptos (2)"/>
      <sheetName val="Gráf1"/>
      <sheetName val="RB (ORÇ) (2010 &amp; 2011)"/>
    </sheetNames>
    <sheetDataSet>
      <sheetData sheetId="0">
        <row r="2">
          <cell r="C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D1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D9">
            <v>6.4899999999999999E-2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W50"/>
  <sheetViews>
    <sheetView workbookViewId="0">
      <selection activeCell="I13" sqref="I13"/>
    </sheetView>
  </sheetViews>
  <sheetFormatPr defaultRowHeight="15"/>
  <cols>
    <col min="1" max="1" width="43.5703125" bestFit="1" customWidth="1"/>
    <col min="2" max="2" width="1.85546875" customWidth="1"/>
    <col min="3" max="3" width="14.28515625" bestFit="1" customWidth="1"/>
    <col min="4" max="4" width="1.28515625" customWidth="1"/>
    <col min="5" max="5" width="14.85546875" customWidth="1"/>
    <col min="6" max="6" width="5.42578125" bestFit="1" customWidth="1"/>
    <col min="7" max="7" width="13.7109375" customWidth="1"/>
    <col min="8" max="8" width="2.5703125" customWidth="1"/>
    <col min="9" max="9" width="10.5703125" customWidth="1"/>
    <col min="10" max="10" width="11.140625" customWidth="1"/>
    <col min="11" max="11" width="47.42578125" bestFit="1" customWidth="1"/>
    <col min="12" max="12" width="13.85546875" bestFit="1" customWidth="1"/>
    <col min="13" max="13" width="2.28515625" customWidth="1"/>
    <col min="14" max="14" width="11.28515625" bestFit="1" customWidth="1"/>
    <col min="15" max="15" width="2" customWidth="1"/>
    <col min="16" max="16" width="13.85546875" bestFit="1" customWidth="1"/>
    <col min="17" max="17" width="1.7109375" customWidth="1"/>
    <col min="18" max="18" width="11.28515625" bestFit="1" customWidth="1"/>
    <col min="19" max="19" width="13.140625" customWidth="1"/>
  </cols>
  <sheetData>
    <row r="1" spans="1:23" ht="15.75" thickBot="1">
      <c r="A1" s="367"/>
      <c r="B1" s="367"/>
      <c r="C1" s="465" t="s">
        <v>265</v>
      </c>
      <c r="D1" s="465"/>
      <c r="E1" s="465"/>
      <c r="F1" s="367"/>
      <c r="G1" s="465" t="s">
        <v>266</v>
      </c>
      <c r="H1" s="465"/>
      <c r="I1" s="465"/>
      <c r="J1" s="370"/>
      <c r="K1" s="367"/>
      <c r="L1" s="465" t="s">
        <v>265</v>
      </c>
      <c r="M1" s="465"/>
      <c r="N1" s="465"/>
      <c r="O1" s="367"/>
      <c r="P1" s="465" t="s">
        <v>266</v>
      </c>
      <c r="Q1" s="465"/>
      <c r="R1" s="465"/>
      <c r="S1" s="371"/>
      <c r="T1" s="366"/>
      <c r="U1" s="366"/>
      <c r="V1" s="366"/>
      <c r="W1" s="366"/>
    </row>
    <row r="2" spans="1:23">
      <c r="A2" s="367"/>
      <c r="B2" s="367"/>
      <c r="C2" s="367"/>
      <c r="D2" s="372"/>
      <c r="E2" s="367"/>
      <c r="F2" s="367"/>
      <c r="G2" s="367"/>
      <c r="H2" s="372"/>
      <c r="I2" s="367"/>
      <c r="J2" s="370"/>
      <c r="K2" s="367"/>
      <c r="L2" s="367"/>
      <c r="M2" s="367"/>
      <c r="N2" s="367"/>
      <c r="O2" s="367"/>
      <c r="P2" s="367"/>
      <c r="Q2" s="373"/>
      <c r="R2" s="367"/>
      <c r="S2" s="373"/>
      <c r="T2" s="366"/>
      <c r="U2" s="366"/>
      <c r="V2" s="366"/>
      <c r="W2" s="366"/>
    </row>
    <row r="3" spans="1:23" ht="15" customHeight="1">
      <c r="A3" s="470" t="s">
        <v>31</v>
      </c>
      <c r="B3" s="468"/>
      <c r="C3" s="368" t="s">
        <v>401</v>
      </c>
      <c r="D3" s="468"/>
      <c r="E3" s="466" t="s">
        <v>293</v>
      </c>
      <c r="F3" s="468"/>
      <c r="G3" s="368" t="s">
        <v>401</v>
      </c>
      <c r="H3" s="468"/>
      <c r="I3" s="466" t="s">
        <v>293</v>
      </c>
      <c r="J3" s="469"/>
      <c r="K3" s="470" t="s">
        <v>40</v>
      </c>
      <c r="L3" s="368" t="s">
        <v>292</v>
      </c>
      <c r="M3" s="468"/>
      <c r="N3" s="466" t="s">
        <v>293</v>
      </c>
      <c r="O3" s="468"/>
      <c r="P3" s="368" t="s">
        <v>292</v>
      </c>
      <c r="Q3" s="468"/>
      <c r="R3" s="466" t="s">
        <v>293</v>
      </c>
      <c r="S3" s="471"/>
      <c r="T3" s="366"/>
      <c r="U3" s="366"/>
      <c r="V3" s="366"/>
      <c r="W3" s="366"/>
    </row>
    <row r="4" spans="1:23" ht="21" customHeight="1" thickBot="1">
      <c r="A4" s="470"/>
      <c r="B4" s="468"/>
      <c r="C4" s="369" t="s">
        <v>294</v>
      </c>
      <c r="D4" s="468"/>
      <c r="E4" s="467"/>
      <c r="F4" s="468"/>
      <c r="G4" s="369" t="s">
        <v>294</v>
      </c>
      <c r="H4" s="468"/>
      <c r="I4" s="467"/>
      <c r="J4" s="469"/>
      <c r="K4" s="470"/>
      <c r="L4" s="369" t="s">
        <v>294</v>
      </c>
      <c r="M4" s="468"/>
      <c r="N4" s="467"/>
      <c r="O4" s="468"/>
      <c r="P4" s="369" t="s">
        <v>294</v>
      </c>
      <c r="Q4" s="468"/>
      <c r="R4" s="467"/>
      <c r="S4" s="471"/>
      <c r="T4" s="366"/>
      <c r="U4" s="366"/>
      <c r="V4" s="366"/>
      <c r="W4" s="366"/>
    </row>
    <row r="5" spans="1:23">
      <c r="A5" s="367"/>
      <c r="B5" s="367"/>
      <c r="C5" s="367"/>
      <c r="D5" s="367"/>
      <c r="E5" s="367"/>
      <c r="F5" s="367"/>
      <c r="G5" s="367"/>
      <c r="H5" s="367"/>
      <c r="I5" s="367"/>
      <c r="J5" s="370"/>
      <c r="K5" s="367"/>
      <c r="L5" s="367"/>
      <c r="M5" s="367"/>
      <c r="N5" s="367"/>
      <c r="O5" s="367"/>
      <c r="P5" s="367"/>
      <c r="Q5" s="370"/>
      <c r="R5" s="367"/>
      <c r="S5" s="373"/>
      <c r="T5" s="366"/>
      <c r="U5" s="366"/>
      <c r="V5" s="366"/>
      <c r="W5" s="366"/>
    </row>
    <row r="6" spans="1:23">
      <c r="A6" s="367"/>
      <c r="B6" s="367"/>
      <c r="C6" s="367"/>
      <c r="D6" s="367"/>
      <c r="E6" s="367"/>
      <c r="F6" s="367"/>
      <c r="G6" s="367"/>
      <c r="H6" s="367"/>
      <c r="I6" s="367"/>
      <c r="J6" s="370"/>
      <c r="K6" s="367"/>
      <c r="L6" s="367"/>
      <c r="M6" s="367"/>
      <c r="N6" s="367"/>
      <c r="O6" s="367"/>
      <c r="P6" s="367"/>
      <c r="Q6" s="370"/>
      <c r="R6" s="367"/>
      <c r="S6" s="373"/>
      <c r="T6" s="366"/>
      <c r="U6" s="366"/>
      <c r="V6" s="366"/>
      <c r="W6" s="366"/>
    </row>
    <row r="7" spans="1:23">
      <c r="A7" s="372" t="s">
        <v>32</v>
      </c>
      <c r="B7" s="367"/>
      <c r="C7" s="367"/>
      <c r="D7" s="367"/>
      <c r="E7" s="367"/>
      <c r="F7" s="367"/>
      <c r="G7" s="367"/>
      <c r="H7" s="367"/>
      <c r="I7" s="367"/>
      <c r="J7" s="370"/>
      <c r="K7" s="372" t="s">
        <v>32</v>
      </c>
      <c r="L7" s="367"/>
      <c r="M7" s="367"/>
      <c r="N7" s="367"/>
      <c r="O7" s="367"/>
      <c r="P7" s="367"/>
      <c r="Q7" s="370"/>
      <c r="R7" s="367"/>
      <c r="S7" s="373"/>
      <c r="T7" s="366"/>
      <c r="U7" s="366"/>
      <c r="V7" s="366"/>
      <c r="W7" s="366"/>
    </row>
    <row r="8" spans="1:23">
      <c r="A8" s="372" t="s">
        <v>295</v>
      </c>
      <c r="B8" s="367"/>
      <c r="C8" s="374">
        <v>65</v>
      </c>
      <c r="D8" s="367"/>
      <c r="E8" s="374">
        <v>61</v>
      </c>
      <c r="F8" s="389">
        <v>-4</v>
      </c>
      <c r="G8" s="395">
        <v>27648</v>
      </c>
      <c r="H8" s="367"/>
      <c r="I8" s="374">
        <v>46343</v>
      </c>
      <c r="J8" s="391">
        <v>16954</v>
      </c>
      <c r="K8" s="385" t="s">
        <v>296</v>
      </c>
      <c r="L8" s="375"/>
      <c r="M8" s="372"/>
      <c r="N8" s="376"/>
      <c r="O8" s="390">
        <v>0</v>
      </c>
      <c r="P8" s="396">
        <v>36273</v>
      </c>
      <c r="Q8" s="370"/>
      <c r="R8" s="374">
        <v>84665</v>
      </c>
      <c r="S8" s="390">
        <v>-48392</v>
      </c>
      <c r="T8" s="366"/>
      <c r="U8" s="392">
        <v>48392</v>
      </c>
      <c r="V8" s="366"/>
      <c r="W8" s="366"/>
    </row>
    <row r="9" spans="1:23">
      <c r="A9" s="372" t="s">
        <v>297</v>
      </c>
      <c r="B9" s="367"/>
      <c r="C9" s="375"/>
      <c r="D9" s="367"/>
      <c r="E9" s="375"/>
      <c r="F9" s="389">
        <v>0</v>
      </c>
      <c r="G9" s="396">
        <v>185761</v>
      </c>
      <c r="H9" s="367"/>
      <c r="I9" s="374">
        <v>232036</v>
      </c>
      <c r="J9" s="391">
        <v>48016</v>
      </c>
      <c r="K9" s="372" t="s">
        <v>41</v>
      </c>
      <c r="L9" s="375">
        <v>16</v>
      </c>
      <c r="M9" s="372"/>
      <c r="N9" s="375">
        <v>13</v>
      </c>
      <c r="O9" s="390">
        <v>3</v>
      </c>
      <c r="P9" s="396">
        <v>17132</v>
      </c>
      <c r="Q9" s="370"/>
      <c r="R9" s="374">
        <v>13890</v>
      </c>
      <c r="S9" s="390">
        <v>3242</v>
      </c>
      <c r="T9" s="366"/>
      <c r="U9" s="366"/>
      <c r="V9" s="366"/>
      <c r="W9" s="366"/>
    </row>
    <row r="10" spans="1:23">
      <c r="A10" s="372" t="s">
        <v>33</v>
      </c>
      <c r="B10" s="367"/>
      <c r="C10" s="374">
        <v>4850</v>
      </c>
      <c r="D10" s="367"/>
      <c r="E10" s="374">
        <v>14471</v>
      </c>
      <c r="F10" s="389">
        <v>9621</v>
      </c>
      <c r="G10" s="374"/>
      <c r="H10" s="367"/>
      <c r="I10" s="374"/>
      <c r="J10" s="391">
        <v>0</v>
      </c>
      <c r="K10" s="372" t="s">
        <v>42</v>
      </c>
      <c r="L10" s="375">
        <v>8</v>
      </c>
      <c r="M10" s="372"/>
      <c r="N10" s="375">
        <v>9</v>
      </c>
      <c r="O10" s="390">
        <v>-1</v>
      </c>
      <c r="P10" s="396">
        <v>6550</v>
      </c>
      <c r="Q10" s="370"/>
      <c r="R10" s="374">
        <v>8107</v>
      </c>
      <c r="S10" s="390">
        <v>-1557</v>
      </c>
      <c r="T10" s="366"/>
      <c r="U10" s="366"/>
      <c r="V10" s="366"/>
      <c r="W10" s="366"/>
    </row>
    <row r="11" spans="1:23">
      <c r="A11" s="372" t="s">
        <v>298</v>
      </c>
      <c r="B11" s="367"/>
      <c r="C11" s="375"/>
      <c r="D11" s="367"/>
      <c r="E11" s="375">
        <v>0</v>
      </c>
      <c r="F11" s="389">
        <v>0</v>
      </c>
      <c r="G11" s="396">
        <v>176461</v>
      </c>
      <c r="H11" s="367"/>
      <c r="I11" s="374">
        <v>162775</v>
      </c>
      <c r="J11" s="391">
        <v>-13686</v>
      </c>
      <c r="K11" s="372" t="s">
        <v>43</v>
      </c>
      <c r="L11" s="375">
        <v>15</v>
      </c>
      <c r="M11" s="372"/>
      <c r="N11" s="375">
        <v>8</v>
      </c>
      <c r="O11" s="390">
        <v>7</v>
      </c>
      <c r="P11" s="396">
        <v>10948</v>
      </c>
      <c r="Q11" s="370"/>
      <c r="R11" s="374">
        <v>11795</v>
      </c>
      <c r="S11" s="390">
        <v>-847</v>
      </c>
      <c r="T11" s="366"/>
      <c r="U11" s="366"/>
      <c r="V11" s="366"/>
      <c r="W11" s="366"/>
    </row>
    <row r="12" spans="1:23">
      <c r="A12" s="372" t="s">
        <v>34</v>
      </c>
      <c r="B12" s="367"/>
      <c r="C12" s="386">
        <v>1098</v>
      </c>
      <c r="D12" s="367"/>
      <c r="E12" s="386">
        <v>1052</v>
      </c>
      <c r="F12" s="389">
        <v>-46</v>
      </c>
      <c r="G12" s="396">
        <v>17594</v>
      </c>
      <c r="H12" s="367"/>
      <c r="I12" s="374">
        <v>13369</v>
      </c>
      <c r="J12" s="391">
        <v>-4225</v>
      </c>
      <c r="K12" s="372" t="s">
        <v>299</v>
      </c>
      <c r="L12" s="374">
        <v>29</v>
      </c>
      <c r="M12" s="372"/>
      <c r="N12" s="374">
        <v>5366</v>
      </c>
      <c r="O12" s="390">
        <v>-5337</v>
      </c>
      <c r="P12" s="396">
        <v>1438</v>
      </c>
      <c r="Q12" s="370"/>
      <c r="R12" s="374">
        <v>6775</v>
      </c>
      <c r="S12" s="390">
        <v>-5337</v>
      </c>
      <c r="T12" s="366">
        <v>2618</v>
      </c>
      <c r="U12" s="392">
        <v>-7955</v>
      </c>
      <c r="V12" s="366">
        <v>15036</v>
      </c>
      <c r="W12" s="392">
        <v>13598</v>
      </c>
    </row>
    <row r="13" spans="1:23">
      <c r="A13" s="372" t="s">
        <v>300</v>
      </c>
      <c r="B13" s="367"/>
      <c r="C13" s="374">
        <v>1757</v>
      </c>
      <c r="D13" s="367"/>
      <c r="E13" s="374">
        <v>2375</v>
      </c>
      <c r="F13" s="389">
        <v>618</v>
      </c>
      <c r="G13" s="396">
        <v>29028</v>
      </c>
      <c r="H13" s="367"/>
      <c r="I13" s="374">
        <v>26467</v>
      </c>
      <c r="J13" s="391">
        <v>-2561</v>
      </c>
      <c r="K13" s="372" t="s">
        <v>44</v>
      </c>
      <c r="L13" s="375"/>
      <c r="M13" s="372"/>
      <c r="N13" s="375"/>
      <c r="O13" s="390">
        <v>0</v>
      </c>
      <c r="P13" s="398">
        <v>243</v>
      </c>
      <c r="Q13" s="370"/>
      <c r="R13" s="386">
        <v>406</v>
      </c>
      <c r="S13" s="390">
        <v>-163</v>
      </c>
      <c r="T13" s="366"/>
      <c r="U13" s="366"/>
      <c r="V13" s="366"/>
      <c r="W13" s="366"/>
    </row>
    <row r="14" spans="1:23" ht="15.75" thickBot="1">
      <c r="A14" s="367"/>
      <c r="B14" s="367"/>
      <c r="C14" s="375"/>
      <c r="D14" s="367"/>
      <c r="E14" s="367"/>
      <c r="F14" s="389">
        <v>0</v>
      </c>
      <c r="G14" s="375"/>
      <c r="H14" s="367"/>
      <c r="I14" s="367"/>
      <c r="J14" s="391">
        <v>0</v>
      </c>
      <c r="K14" s="372" t="s">
        <v>45</v>
      </c>
      <c r="L14" s="377">
        <v>7</v>
      </c>
      <c r="M14" s="372"/>
      <c r="N14" s="377">
        <v>6</v>
      </c>
      <c r="O14" s="390">
        <v>1</v>
      </c>
      <c r="P14" s="399">
        <v>6922</v>
      </c>
      <c r="Q14" s="370"/>
      <c r="R14" s="379">
        <v>6835</v>
      </c>
      <c r="S14" s="390">
        <v>87</v>
      </c>
      <c r="T14" s="366"/>
      <c r="U14" s="366"/>
      <c r="V14" s="366"/>
      <c r="W14" s="366"/>
    </row>
    <row r="15" spans="1:23" ht="15.75" thickBot="1">
      <c r="A15" s="367"/>
      <c r="B15" s="367"/>
      <c r="C15" s="377"/>
      <c r="D15" s="367"/>
      <c r="E15" s="381"/>
      <c r="F15" s="389">
        <v>0</v>
      </c>
      <c r="G15" s="377"/>
      <c r="H15" s="367"/>
      <c r="I15" s="381"/>
      <c r="J15" s="391">
        <v>0</v>
      </c>
      <c r="K15" s="367"/>
      <c r="L15" s="375"/>
      <c r="M15" s="372"/>
      <c r="N15" s="375"/>
      <c r="O15" s="390">
        <v>0</v>
      </c>
      <c r="P15" s="375"/>
      <c r="Q15" s="370"/>
      <c r="R15" s="375"/>
      <c r="S15" s="390">
        <v>0</v>
      </c>
      <c r="T15" s="366"/>
      <c r="U15" s="366"/>
      <c r="V15" s="366"/>
      <c r="W15" s="366"/>
    </row>
    <row r="16" spans="1:23" ht="15.75" thickBot="1">
      <c r="A16" s="367"/>
      <c r="B16" s="367"/>
      <c r="C16" s="375"/>
      <c r="D16" s="367"/>
      <c r="E16" s="367"/>
      <c r="F16" s="389">
        <v>0</v>
      </c>
      <c r="G16" s="375"/>
      <c r="H16" s="367"/>
      <c r="I16" s="367"/>
      <c r="J16" s="391">
        <v>0</v>
      </c>
      <c r="K16" s="367"/>
      <c r="L16" s="379">
        <v>75</v>
      </c>
      <c r="M16" s="372"/>
      <c r="N16" s="379">
        <v>5402</v>
      </c>
      <c r="O16" s="390">
        <v>-5327</v>
      </c>
      <c r="P16" s="379">
        <v>79506</v>
      </c>
      <c r="Q16" s="370"/>
      <c r="R16" s="379">
        <v>132473</v>
      </c>
      <c r="S16" s="390">
        <v>-52967</v>
      </c>
      <c r="T16" s="366"/>
      <c r="U16" s="366"/>
      <c r="V16" s="366"/>
      <c r="W16" s="366"/>
    </row>
    <row r="17" spans="1:23" ht="15.75" thickBot="1">
      <c r="A17" s="367"/>
      <c r="B17" s="367"/>
      <c r="C17" s="379">
        <v>7770</v>
      </c>
      <c r="D17" s="367"/>
      <c r="E17" s="379">
        <v>17959</v>
      </c>
      <c r="F17" s="389">
        <v>10189</v>
      </c>
      <c r="G17" s="379">
        <v>436492</v>
      </c>
      <c r="H17" s="367"/>
      <c r="I17" s="379">
        <v>480990</v>
      </c>
      <c r="J17" s="391">
        <v>44498</v>
      </c>
      <c r="K17" s="367"/>
      <c r="L17" s="375"/>
      <c r="M17" s="372"/>
      <c r="N17" s="375"/>
      <c r="O17" s="390">
        <v>0</v>
      </c>
      <c r="P17" s="375"/>
      <c r="Q17" s="370"/>
      <c r="R17" s="375"/>
      <c r="S17" s="390">
        <v>0</v>
      </c>
      <c r="T17" s="366"/>
      <c r="U17" s="366"/>
      <c r="V17" s="365"/>
      <c r="W17" s="365"/>
    </row>
    <row r="18" spans="1:23">
      <c r="A18" s="367"/>
      <c r="B18" s="367"/>
      <c r="C18" s="375"/>
      <c r="D18" s="367"/>
      <c r="E18" s="367"/>
      <c r="F18" s="389">
        <v>0</v>
      </c>
      <c r="G18" s="375"/>
      <c r="H18" s="367"/>
      <c r="I18" s="367"/>
      <c r="J18" s="391">
        <v>0</v>
      </c>
      <c r="K18" s="372" t="s">
        <v>36</v>
      </c>
      <c r="L18" s="375"/>
      <c r="M18" s="372"/>
      <c r="N18" s="375"/>
      <c r="O18" s="390">
        <v>0</v>
      </c>
      <c r="P18" s="375"/>
      <c r="Q18" s="370"/>
      <c r="R18" s="375"/>
      <c r="S18" s="390">
        <v>0</v>
      </c>
      <c r="T18" s="366"/>
      <c r="U18" s="366"/>
      <c r="V18" s="365"/>
      <c r="W18" s="365"/>
    </row>
    <row r="19" spans="1:23" ht="15.75" thickBot="1">
      <c r="A19" s="372" t="s">
        <v>301</v>
      </c>
      <c r="B19" s="367"/>
      <c r="C19" s="377"/>
      <c r="D19" s="367"/>
      <c r="E19" s="381"/>
      <c r="F19" s="389">
        <v>0</v>
      </c>
      <c r="G19" s="377"/>
      <c r="H19" s="367"/>
      <c r="I19" s="377"/>
      <c r="J19" s="391">
        <v>0</v>
      </c>
      <c r="K19" s="385" t="s">
        <v>296</v>
      </c>
      <c r="L19" s="375"/>
      <c r="M19" s="372"/>
      <c r="N19" s="375"/>
      <c r="O19" s="390">
        <v>0</v>
      </c>
      <c r="P19" s="398">
        <v>155132</v>
      </c>
      <c r="Q19" s="370"/>
      <c r="R19" s="386">
        <v>155128</v>
      </c>
      <c r="S19" s="390">
        <v>4</v>
      </c>
      <c r="T19" s="366"/>
      <c r="U19" s="366"/>
      <c r="V19" s="365"/>
      <c r="W19" s="365"/>
    </row>
    <row r="20" spans="1:23">
      <c r="A20" s="367"/>
      <c r="B20" s="367"/>
      <c r="C20" s="375"/>
      <c r="D20" s="367"/>
      <c r="E20" s="367"/>
      <c r="F20" s="389">
        <v>0</v>
      </c>
      <c r="G20" s="375"/>
      <c r="H20" s="367"/>
      <c r="I20" s="367"/>
      <c r="J20" s="391">
        <v>0</v>
      </c>
      <c r="K20" s="372" t="s">
        <v>302</v>
      </c>
      <c r="L20" s="375"/>
      <c r="M20" s="372"/>
      <c r="N20" s="375"/>
      <c r="O20" s="390">
        <v>0</v>
      </c>
      <c r="P20" s="396">
        <v>50783</v>
      </c>
      <c r="Q20" s="370"/>
      <c r="R20" s="393">
        <v>49640</v>
      </c>
      <c r="S20" s="390">
        <v>1143</v>
      </c>
      <c r="T20" s="392"/>
      <c r="U20" s="366"/>
      <c r="V20" s="365"/>
      <c r="W20" s="365"/>
    </row>
    <row r="21" spans="1:23" ht="15.75" thickBot="1">
      <c r="A21" s="367"/>
      <c r="B21" s="367"/>
      <c r="C21" s="379">
        <v>7770</v>
      </c>
      <c r="D21" s="367"/>
      <c r="E21" s="379">
        <v>17959</v>
      </c>
      <c r="F21" s="389">
        <v>10189</v>
      </c>
      <c r="G21" s="379">
        <v>436492</v>
      </c>
      <c r="H21" s="367"/>
      <c r="I21" s="379">
        <v>480990</v>
      </c>
      <c r="J21" s="391">
        <v>44498</v>
      </c>
      <c r="K21" s="372" t="s">
        <v>303</v>
      </c>
      <c r="L21" s="375"/>
      <c r="M21" s="372"/>
      <c r="N21" s="375"/>
      <c r="O21" s="390">
        <v>0</v>
      </c>
      <c r="P21" s="396">
        <v>28921</v>
      </c>
      <c r="Q21" s="370"/>
      <c r="R21" s="374">
        <v>27714</v>
      </c>
      <c r="S21" s="390">
        <v>1207</v>
      </c>
      <c r="T21" s="366"/>
      <c r="U21" s="366"/>
      <c r="V21" s="365"/>
      <c r="W21" s="365"/>
    </row>
    <row r="22" spans="1:23">
      <c r="A22" s="372"/>
      <c r="B22" s="372"/>
      <c r="C22" s="375"/>
      <c r="D22" s="372"/>
      <c r="E22" s="375"/>
      <c r="F22" s="389">
        <v>0</v>
      </c>
      <c r="G22" s="375"/>
      <c r="H22" s="372"/>
      <c r="I22" s="375"/>
      <c r="J22" s="391">
        <v>0</v>
      </c>
      <c r="K22" s="372" t="s">
        <v>44</v>
      </c>
      <c r="L22" s="375"/>
      <c r="M22" s="372"/>
      <c r="N22" s="375"/>
      <c r="O22" s="390">
        <v>0</v>
      </c>
      <c r="P22" s="400">
        <v>320</v>
      </c>
      <c r="Q22" s="370"/>
      <c r="R22" s="375">
        <v>560</v>
      </c>
      <c r="S22" s="390">
        <v>-240</v>
      </c>
      <c r="T22" s="366"/>
      <c r="U22" s="366"/>
      <c r="V22" s="365"/>
      <c r="W22" s="365"/>
    </row>
    <row r="23" spans="1:23">
      <c r="A23" s="367"/>
      <c r="B23" s="367"/>
      <c r="C23" s="367"/>
      <c r="D23" s="367"/>
      <c r="E23" s="367"/>
      <c r="F23" s="389">
        <v>0</v>
      </c>
      <c r="G23" s="367"/>
      <c r="H23" s="367"/>
      <c r="I23" s="367"/>
      <c r="J23" s="391">
        <v>0</v>
      </c>
      <c r="K23" s="372" t="s">
        <v>304</v>
      </c>
      <c r="L23" s="375"/>
      <c r="M23" s="372"/>
      <c r="N23" s="375"/>
      <c r="O23" s="390">
        <v>0</v>
      </c>
      <c r="P23" s="396">
        <v>24804</v>
      </c>
      <c r="Q23" s="373"/>
      <c r="R23" s="374">
        <v>24954</v>
      </c>
      <c r="S23" s="390">
        <v>-150</v>
      </c>
      <c r="T23" s="366"/>
      <c r="U23" s="366"/>
      <c r="V23" s="365"/>
      <c r="W23" s="365"/>
    </row>
    <row r="24" spans="1:23" ht="15.75" thickBot="1">
      <c r="A24" s="372" t="s">
        <v>36</v>
      </c>
      <c r="B24" s="367"/>
      <c r="C24" s="367"/>
      <c r="D24" s="367"/>
      <c r="E24" s="367"/>
      <c r="F24" s="389">
        <v>0</v>
      </c>
      <c r="G24" s="367"/>
      <c r="H24" s="367"/>
      <c r="I24" s="367"/>
      <c r="J24" s="391">
        <v>0</v>
      </c>
      <c r="K24" s="372" t="s">
        <v>45</v>
      </c>
      <c r="L24" s="377"/>
      <c r="M24" s="372"/>
      <c r="N24" s="377"/>
      <c r="O24" s="390">
        <v>0</v>
      </c>
      <c r="P24" s="399">
        <v>2132</v>
      </c>
      <c r="Q24" s="370"/>
      <c r="R24" s="379">
        <v>2132</v>
      </c>
      <c r="S24" s="390">
        <v>0</v>
      </c>
      <c r="T24" s="392"/>
      <c r="U24" s="366" t="s">
        <v>305</v>
      </c>
      <c r="V24" s="365"/>
      <c r="W24" s="365"/>
    </row>
    <row r="25" spans="1:23">
      <c r="A25" s="372" t="s">
        <v>37</v>
      </c>
      <c r="B25" s="367"/>
      <c r="C25" s="367"/>
      <c r="D25" s="367"/>
      <c r="E25" s="367"/>
      <c r="F25" s="389">
        <v>0</v>
      </c>
      <c r="G25" s="367"/>
      <c r="H25" s="367"/>
      <c r="I25" s="367"/>
      <c r="J25" s="391">
        <v>0</v>
      </c>
      <c r="K25" s="367"/>
      <c r="L25" s="375"/>
      <c r="M25" s="372"/>
      <c r="N25" s="375"/>
      <c r="O25" s="390">
        <v>0</v>
      </c>
      <c r="P25" s="375"/>
      <c r="Q25" s="370"/>
      <c r="R25" s="375"/>
      <c r="S25" s="390">
        <v>0</v>
      </c>
      <c r="T25" s="366"/>
      <c r="U25" s="366"/>
      <c r="V25" s="365"/>
      <c r="W25" s="365"/>
    </row>
    <row r="26" spans="1:23" ht="15.75" thickBot="1">
      <c r="A26" s="372" t="s">
        <v>306</v>
      </c>
      <c r="B26" s="367"/>
      <c r="C26" s="367"/>
      <c r="D26" s="367"/>
      <c r="E26" s="367"/>
      <c r="F26" s="389">
        <v>0</v>
      </c>
      <c r="G26" s="396">
        <v>8437</v>
      </c>
      <c r="H26" s="367"/>
      <c r="I26" s="374">
        <v>8812</v>
      </c>
      <c r="J26" s="391">
        <v>375</v>
      </c>
      <c r="K26" s="367"/>
      <c r="L26" s="380">
        <v>0</v>
      </c>
      <c r="M26" s="372"/>
      <c r="N26" s="380">
        <v>0</v>
      </c>
      <c r="O26" s="390">
        <v>0</v>
      </c>
      <c r="P26" s="380">
        <v>262092</v>
      </c>
      <c r="Q26" s="370"/>
      <c r="R26" s="380">
        <v>260128</v>
      </c>
      <c r="S26" s="390">
        <v>1964</v>
      </c>
      <c r="T26" s="366"/>
      <c r="U26" s="366"/>
      <c r="V26" s="365"/>
      <c r="W26" s="365"/>
    </row>
    <row r="27" spans="1:23" ht="15.75" thickBot="1">
      <c r="A27" s="372" t="s">
        <v>34</v>
      </c>
      <c r="B27" s="367"/>
      <c r="C27" s="367"/>
      <c r="D27" s="367"/>
      <c r="E27" s="367"/>
      <c r="F27" s="389">
        <v>0</v>
      </c>
      <c r="G27" s="396">
        <v>4571</v>
      </c>
      <c r="H27" s="367"/>
      <c r="I27" s="374">
        <v>4570</v>
      </c>
      <c r="J27" s="391">
        <v>-1</v>
      </c>
      <c r="K27" s="367"/>
      <c r="L27" s="379">
        <v>75</v>
      </c>
      <c r="M27" s="372"/>
      <c r="N27" s="379">
        <v>5402</v>
      </c>
      <c r="O27" s="390">
        <v>-5327</v>
      </c>
      <c r="P27" s="379">
        <v>341598</v>
      </c>
      <c r="Q27" s="370"/>
      <c r="R27" s="379">
        <v>392601</v>
      </c>
      <c r="S27" s="390">
        <v>-51003</v>
      </c>
      <c r="T27" s="366"/>
      <c r="U27" s="366"/>
      <c r="V27" s="365"/>
      <c r="W27" s="365"/>
    </row>
    <row r="28" spans="1:23">
      <c r="A28" s="372" t="s">
        <v>402</v>
      </c>
      <c r="B28" s="367"/>
      <c r="C28" s="367"/>
      <c r="D28" s="367"/>
      <c r="E28" s="367"/>
      <c r="F28" s="389"/>
      <c r="G28" s="396">
        <v>7617</v>
      </c>
      <c r="H28" s="367"/>
      <c r="I28" s="374">
        <v>6664</v>
      </c>
      <c r="J28" s="391"/>
      <c r="K28" s="367"/>
      <c r="L28" s="394"/>
      <c r="M28" s="372"/>
      <c r="N28" s="394"/>
      <c r="O28" s="390"/>
      <c r="P28" s="394"/>
      <c r="Q28" s="370"/>
      <c r="R28" s="394"/>
      <c r="S28" s="390"/>
      <c r="T28" s="366"/>
      <c r="U28" s="366"/>
      <c r="V28" s="365"/>
      <c r="W28" s="365"/>
    </row>
    <row r="29" spans="1:23">
      <c r="A29" s="372" t="s">
        <v>307</v>
      </c>
      <c r="B29" s="367"/>
      <c r="C29" s="367"/>
      <c r="D29" s="367"/>
      <c r="E29" s="367"/>
      <c r="F29" s="389">
        <v>0</v>
      </c>
      <c r="G29" s="396">
        <v>24804</v>
      </c>
      <c r="H29" s="367"/>
      <c r="I29" s="374">
        <v>25574</v>
      </c>
      <c r="J29" s="391">
        <v>770</v>
      </c>
      <c r="K29" s="367"/>
      <c r="L29" s="375"/>
      <c r="M29" s="372"/>
      <c r="N29" s="375"/>
      <c r="O29" s="390">
        <v>0</v>
      </c>
      <c r="P29" s="375"/>
      <c r="Q29" s="370"/>
      <c r="R29" s="375"/>
      <c r="S29" s="390">
        <v>0</v>
      </c>
      <c r="T29" s="366"/>
      <c r="U29" s="366"/>
      <c r="V29" s="365"/>
      <c r="W29" s="365"/>
    </row>
    <row r="30" spans="1:23">
      <c r="A30" s="372" t="s">
        <v>38</v>
      </c>
      <c r="B30" s="367"/>
      <c r="C30" s="367"/>
      <c r="D30" s="367"/>
      <c r="E30" s="367"/>
      <c r="F30" s="389">
        <v>0</v>
      </c>
      <c r="G30" s="396">
        <v>2069</v>
      </c>
      <c r="H30" s="367"/>
      <c r="I30" s="374">
        <v>2116</v>
      </c>
      <c r="J30" s="391">
        <v>47</v>
      </c>
      <c r="K30" s="372" t="s">
        <v>308</v>
      </c>
      <c r="L30" s="375"/>
      <c r="M30" s="372"/>
      <c r="N30" s="375"/>
      <c r="O30" s="390">
        <v>0</v>
      </c>
      <c r="P30" s="375"/>
      <c r="Q30" s="370"/>
      <c r="R30" s="375"/>
      <c r="S30" s="390">
        <v>0</v>
      </c>
      <c r="T30" s="366"/>
      <c r="U30" s="366"/>
      <c r="V30" s="365"/>
      <c r="W30" s="365"/>
    </row>
    <row r="31" spans="1:23" ht="15.75" thickBot="1">
      <c r="A31" s="372" t="s">
        <v>35</v>
      </c>
      <c r="B31" s="367"/>
      <c r="C31" s="381"/>
      <c r="D31" s="367"/>
      <c r="E31" s="381"/>
      <c r="F31" s="389">
        <v>0</v>
      </c>
      <c r="G31" s="397">
        <v>360</v>
      </c>
      <c r="H31" s="367"/>
      <c r="I31" s="377">
        <v>114</v>
      </c>
      <c r="J31" s="391">
        <v>-246</v>
      </c>
      <c r="K31" s="372" t="s">
        <v>309</v>
      </c>
      <c r="L31" s="375"/>
      <c r="M31" s="372"/>
      <c r="N31" s="375"/>
      <c r="O31" s="390">
        <v>0</v>
      </c>
      <c r="P31" s="375"/>
      <c r="Q31" s="370"/>
      <c r="R31" s="375"/>
      <c r="S31" s="390">
        <v>0</v>
      </c>
      <c r="T31" s="366"/>
      <c r="U31" s="366"/>
      <c r="V31" s="365"/>
      <c r="W31" s="365"/>
    </row>
    <row r="32" spans="1:23">
      <c r="A32" s="367"/>
      <c r="B32" s="367"/>
      <c r="C32" s="367"/>
      <c r="D32" s="367"/>
      <c r="E32" s="367"/>
      <c r="F32" s="389">
        <v>0</v>
      </c>
      <c r="G32" s="375"/>
      <c r="H32" s="367"/>
      <c r="I32" s="367"/>
      <c r="J32" s="391">
        <v>0</v>
      </c>
      <c r="K32" s="372" t="s">
        <v>47</v>
      </c>
      <c r="L32" s="387">
        <v>129393</v>
      </c>
      <c r="M32" s="387"/>
      <c r="N32" s="387">
        <v>127000</v>
      </c>
      <c r="O32" s="390">
        <v>2393</v>
      </c>
      <c r="P32" s="387">
        <v>129393</v>
      </c>
      <c r="Q32" s="387"/>
      <c r="R32" s="387">
        <v>127000</v>
      </c>
      <c r="S32" s="390">
        <v>2393</v>
      </c>
      <c r="T32" s="366"/>
      <c r="U32" s="366"/>
      <c r="V32" s="365"/>
      <c r="W32" s="365"/>
    </row>
    <row r="33" spans="1:23">
      <c r="A33" s="367"/>
      <c r="B33" s="367"/>
      <c r="C33" s="367"/>
      <c r="D33" s="367"/>
      <c r="E33" s="367"/>
      <c r="F33" s="389">
        <v>0</v>
      </c>
      <c r="G33" s="375"/>
      <c r="H33" s="367"/>
      <c r="I33" s="367"/>
      <c r="J33" s="391">
        <v>0</v>
      </c>
      <c r="K33" s="372" t="s">
        <v>48</v>
      </c>
      <c r="L33" s="387">
        <v>-10870</v>
      </c>
      <c r="M33" s="387"/>
      <c r="N33" s="387">
        <v>-10870</v>
      </c>
      <c r="O33" s="390">
        <v>0</v>
      </c>
      <c r="P33" s="387">
        <v>-10870</v>
      </c>
      <c r="Q33" s="387"/>
      <c r="R33" s="387">
        <v>-10870</v>
      </c>
      <c r="S33" s="390">
        <v>0</v>
      </c>
      <c r="T33" s="365"/>
      <c r="U33" s="365"/>
      <c r="V33" s="365"/>
      <c r="W33" s="365"/>
    </row>
    <row r="34" spans="1:23">
      <c r="A34" s="372" t="s">
        <v>310</v>
      </c>
      <c r="B34" s="367"/>
      <c r="C34" s="374">
        <v>362019</v>
      </c>
      <c r="D34" s="367"/>
      <c r="E34" s="374">
        <v>354905</v>
      </c>
      <c r="F34" s="389">
        <v>-7114</v>
      </c>
      <c r="G34" s="386"/>
      <c r="H34" s="367"/>
      <c r="I34" s="367"/>
      <c r="J34" s="391">
        <v>0</v>
      </c>
      <c r="K34" s="372" t="s">
        <v>49</v>
      </c>
      <c r="L34" s="387">
        <v>190475</v>
      </c>
      <c r="M34" s="387"/>
      <c r="N34" s="387">
        <v>188397</v>
      </c>
      <c r="O34" s="390">
        <v>2078</v>
      </c>
      <c r="P34" s="387">
        <v>190475</v>
      </c>
      <c r="Q34" s="387"/>
      <c r="R34" s="387">
        <v>188397</v>
      </c>
      <c r="S34" s="390">
        <v>2078</v>
      </c>
      <c r="T34" s="365"/>
      <c r="U34" s="365"/>
      <c r="V34" s="365"/>
      <c r="W34" s="365"/>
    </row>
    <row r="35" spans="1:23">
      <c r="A35" s="372" t="s">
        <v>311</v>
      </c>
      <c r="B35" s="367"/>
      <c r="C35" s="374">
        <v>74957</v>
      </c>
      <c r="D35" s="367"/>
      <c r="E35" s="374">
        <v>74959</v>
      </c>
      <c r="F35" s="389">
        <v>2</v>
      </c>
      <c r="G35" s="398">
        <v>263798</v>
      </c>
      <c r="H35" s="367"/>
      <c r="I35" s="386">
        <v>266280</v>
      </c>
      <c r="J35" s="391">
        <v>2482</v>
      </c>
      <c r="K35" s="372" t="s">
        <v>50</v>
      </c>
      <c r="L35" s="387">
        <v>147022</v>
      </c>
      <c r="M35" s="387"/>
      <c r="N35" s="387">
        <v>154128</v>
      </c>
      <c r="O35" s="390">
        <v>-7106</v>
      </c>
      <c r="P35" s="387">
        <v>147022</v>
      </c>
      <c r="Q35" s="387"/>
      <c r="R35" s="387">
        <v>154128</v>
      </c>
      <c r="S35" s="390">
        <v>-7106</v>
      </c>
      <c r="T35" s="365"/>
      <c r="U35" s="365"/>
      <c r="V35" s="365"/>
      <c r="W35" s="365"/>
    </row>
    <row r="36" spans="1:23" ht="15.75" thickBot="1">
      <c r="A36" s="372" t="s">
        <v>312</v>
      </c>
      <c r="B36" s="367"/>
      <c r="C36" s="377"/>
      <c r="D36" s="367"/>
      <c r="E36" s="381"/>
      <c r="F36" s="389">
        <v>0</v>
      </c>
      <c r="G36" s="399">
        <v>41765</v>
      </c>
      <c r="H36" s="367"/>
      <c r="I36" s="379">
        <v>43490</v>
      </c>
      <c r="J36" s="391">
        <v>1725</v>
      </c>
      <c r="K36" s="372" t="s">
        <v>51</v>
      </c>
      <c r="L36" s="387">
        <v>-16234</v>
      </c>
      <c r="M36" s="387"/>
      <c r="N36" s="387">
        <v>-16234</v>
      </c>
      <c r="O36" s="390">
        <v>0</v>
      </c>
      <c r="P36" s="387">
        <v>-16234</v>
      </c>
      <c r="Q36" s="387"/>
      <c r="R36" s="387">
        <v>-16234</v>
      </c>
      <c r="S36" s="390">
        <v>0</v>
      </c>
      <c r="T36" s="365"/>
      <c r="U36" s="365"/>
      <c r="V36" s="365"/>
      <c r="W36" s="365"/>
    </row>
    <row r="37" spans="1:23" ht="15.75" thickBot="1">
      <c r="A37" s="367"/>
      <c r="B37" s="367"/>
      <c r="C37" s="375"/>
      <c r="D37" s="367"/>
      <c r="E37" s="367"/>
      <c r="F37" s="389">
        <v>0</v>
      </c>
      <c r="G37" s="375"/>
      <c r="H37" s="367"/>
      <c r="I37" s="375"/>
      <c r="J37" s="391">
        <v>0</v>
      </c>
      <c r="K37" s="372" t="s">
        <v>403</v>
      </c>
      <c r="L37" s="388">
        <v>4885</v>
      </c>
      <c r="M37" s="387"/>
      <c r="N37" s="388"/>
      <c r="O37" s="390">
        <v>4885</v>
      </c>
      <c r="P37" s="388">
        <v>4885</v>
      </c>
      <c r="Q37" s="387"/>
      <c r="R37" s="388"/>
      <c r="S37" s="390">
        <v>4885</v>
      </c>
      <c r="T37" s="365"/>
      <c r="U37" s="365"/>
      <c r="V37" s="365"/>
      <c r="W37" s="365"/>
    </row>
    <row r="38" spans="1:23">
      <c r="A38" s="367"/>
      <c r="B38" s="367"/>
      <c r="C38" s="375"/>
      <c r="D38" s="367"/>
      <c r="E38" s="367"/>
      <c r="F38" s="389">
        <v>0</v>
      </c>
      <c r="G38" s="375"/>
      <c r="H38" s="367"/>
      <c r="I38" s="375"/>
      <c r="J38" s="391">
        <v>0</v>
      </c>
      <c r="K38" s="367"/>
      <c r="L38" s="375"/>
      <c r="M38" s="372"/>
      <c r="N38" s="375"/>
      <c r="O38" s="390">
        <v>0</v>
      </c>
      <c r="P38" s="375"/>
      <c r="Q38" s="370"/>
      <c r="R38" s="375"/>
      <c r="S38" s="390">
        <v>0</v>
      </c>
      <c r="T38" s="365"/>
      <c r="U38" s="365"/>
      <c r="V38" s="365"/>
      <c r="W38" s="365"/>
    </row>
    <row r="39" spans="1:23" ht="15.75" thickBot="1">
      <c r="A39" s="367"/>
      <c r="B39" s="367"/>
      <c r="C39" s="379">
        <v>436976</v>
      </c>
      <c r="D39" s="367"/>
      <c r="E39" s="379">
        <v>429864</v>
      </c>
      <c r="F39" s="389">
        <v>-7112</v>
      </c>
      <c r="G39" s="379">
        <v>353421</v>
      </c>
      <c r="H39" s="367"/>
      <c r="I39" s="379">
        <v>357620</v>
      </c>
      <c r="J39" s="391">
        <v>4199</v>
      </c>
      <c r="K39" s="367"/>
      <c r="L39" s="379">
        <v>444671</v>
      </c>
      <c r="M39" s="372"/>
      <c r="N39" s="379">
        <v>442421</v>
      </c>
      <c r="O39" s="390">
        <v>2250</v>
      </c>
      <c r="P39" s="379">
        <v>444671</v>
      </c>
      <c r="Q39" s="370"/>
      <c r="R39" s="379">
        <v>442421</v>
      </c>
      <c r="S39" s="390">
        <v>2250</v>
      </c>
      <c r="T39" s="365"/>
      <c r="U39" s="365"/>
      <c r="V39" s="365"/>
      <c r="W39" s="365"/>
    </row>
    <row r="40" spans="1:23">
      <c r="A40" s="367"/>
      <c r="B40" s="367"/>
      <c r="C40" s="375"/>
      <c r="D40" s="367"/>
      <c r="E40" s="367"/>
      <c r="F40" s="389">
        <v>0</v>
      </c>
      <c r="G40" s="375"/>
      <c r="H40" s="367"/>
      <c r="I40" s="375"/>
      <c r="J40" s="391">
        <v>0</v>
      </c>
      <c r="K40" s="367"/>
      <c r="L40" s="375"/>
      <c r="M40" s="372"/>
      <c r="N40" s="375"/>
      <c r="O40" s="390">
        <v>0</v>
      </c>
      <c r="P40" s="375"/>
      <c r="Q40" s="370"/>
      <c r="R40" s="375"/>
      <c r="S40" s="390">
        <v>0</v>
      </c>
      <c r="T40" s="365"/>
      <c r="U40" s="365"/>
      <c r="V40" s="365"/>
      <c r="W40" s="365"/>
    </row>
    <row r="41" spans="1:23" ht="15.75" thickBot="1">
      <c r="A41" s="372"/>
      <c r="B41" s="372"/>
      <c r="C41" s="375"/>
      <c r="D41" s="372"/>
      <c r="E41" s="376"/>
      <c r="F41" s="389">
        <v>0</v>
      </c>
      <c r="G41" s="375"/>
      <c r="H41" s="372"/>
      <c r="I41" s="376"/>
      <c r="J41" s="391">
        <v>0</v>
      </c>
      <c r="K41" s="372" t="s">
        <v>56</v>
      </c>
      <c r="L41" s="377"/>
      <c r="M41" s="372"/>
      <c r="N41" s="378"/>
      <c r="O41" s="390">
        <v>0</v>
      </c>
      <c r="P41" s="379">
        <v>3644</v>
      </c>
      <c r="Q41" s="373"/>
      <c r="R41" s="379">
        <v>3588</v>
      </c>
      <c r="S41" s="390">
        <v>56</v>
      </c>
      <c r="T41" s="365"/>
      <c r="U41" s="365"/>
      <c r="V41" s="365"/>
      <c r="W41" s="365"/>
    </row>
    <row r="42" spans="1:23">
      <c r="A42" s="372"/>
      <c r="B42" s="372"/>
      <c r="C42" s="375"/>
      <c r="D42" s="372"/>
      <c r="E42" s="376"/>
      <c r="F42" s="389">
        <v>0</v>
      </c>
      <c r="G42" s="375"/>
      <c r="H42" s="372"/>
      <c r="I42" s="376"/>
      <c r="J42" s="391">
        <v>0</v>
      </c>
      <c r="K42" s="372"/>
      <c r="L42" s="375"/>
      <c r="M42" s="372"/>
      <c r="N42" s="376"/>
      <c r="O42" s="390">
        <v>0</v>
      </c>
      <c r="P42" s="375"/>
      <c r="Q42" s="373"/>
      <c r="R42" s="376"/>
      <c r="S42" s="390">
        <v>0</v>
      </c>
      <c r="T42" s="365"/>
      <c r="U42" s="365"/>
      <c r="V42" s="365"/>
      <c r="W42" s="365"/>
    </row>
    <row r="43" spans="1:23" ht="15.75" thickBot="1">
      <c r="A43" s="372"/>
      <c r="B43" s="372"/>
      <c r="C43" s="377"/>
      <c r="D43" s="372"/>
      <c r="E43" s="378"/>
      <c r="F43" s="389">
        <v>0</v>
      </c>
      <c r="G43" s="377"/>
      <c r="H43" s="372"/>
      <c r="I43" s="378"/>
      <c r="J43" s="391">
        <v>0</v>
      </c>
      <c r="K43" s="372" t="s">
        <v>52</v>
      </c>
      <c r="L43" s="379">
        <v>444671</v>
      </c>
      <c r="M43" s="372"/>
      <c r="N43" s="379">
        <v>442421</v>
      </c>
      <c r="O43" s="390">
        <v>2250</v>
      </c>
      <c r="P43" s="379">
        <v>448315</v>
      </c>
      <c r="Q43" s="373"/>
      <c r="R43" s="379">
        <v>446009</v>
      </c>
      <c r="S43" s="390">
        <v>2306</v>
      </c>
      <c r="T43" s="365"/>
      <c r="U43" s="365"/>
      <c r="V43" s="365"/>
      <c r="W43" s="365"/>
    </row>
    <row r="44" spans="1:23">
      <c r="A44" s="372"/>
      <c r="B44" s="372"/>
      <c r="C44" s="375"/>
      <c r="D44" s="372"/>
      <c r="E44" s="376"/>
      <c r="F44" s="389">
        <v>0</v>
      </c>
      <c r="G44" s="375"/>
      <c r="H44" s="372"/>
      <c r="I44" s="376"/>
      <c r="J44" s="391">
        <v>0</v>
      </c>
      <c r="K44" s="372"/>
      <c r="L44" s="375"/>
      <c r="M44" s="372"/>
      <c r="N44" s="376"/>
      <c r="O44" s="390">
        <v>0</v>
      </c>
      <c r="P44" s="375"/>
      <c r="Q44" s="373"/>
      <c r="R44" s="376"/>
      <c r="S44" s="390">
        <v>0</v>
      </c>
      <c r="T44" s="365"/>
      <c r="U44" s="365"/>
      <c r="V44" s="365"/>
      <c r="W44" s="365"/>
    </row>
    <row r="45" spans="1:23" ht="15.75" thickBot="1">
      <c r="A45" s="372" t="s">
        <v>39</v>
      </c>
      <c r="B45" s="367"/>
      <c r="C45" s="382">
        <v>444746</v>
      </c>
      <c r="D45" s="367"/>
      <c r="E45" s="382">
        <v>447823</v>
      </c>
      <c r="F45" s="389">
        <v>3077</v>
      </c>
      <c r="G45" s="382">
        <v>789913</v>
      </c>
      <c r="H45" s="367"/>
      <c r="I45" s="382">
        <v>838610</v>
      </c>
      <c r="J45" s="391">
        <v>48697</v>
      </c>
      <c r="K45" s="372" t="s">
        <v>313</v>
      </c>
      <c r="L45" s="382">
        <v>444746</v>
      </c>
      <c r="M45" s="372"/>
      <c r="N45" s="382">
        <v>447823</v>
      </c>
      <c r="O45" s="390">
        <v>-3077</v>
      </c>
      <c r="P45" s="382">
        <v>789913</v>
      </c>
      <c r="Q45" s="370"/>
      <c r="R45" s="382">
        <v>838610</v>
      </c>
      <c r="S45" s="390">
        <v>-48697</v>
      </c>
      <c r="T45" s="365"/>
      <c r="U45" s="365"/>
      <c r="V45" s="365"/>
      <c r="W45" s="365"/>
    </row>
    <row r="46" spans="1:23" ht="15.75" thickTop="1">
      <c r="A46" s="383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92">
        <v>0</v>
      </c>
      <c r="M46" s="366"/>
      <c r="N46" s="392">
        <v>0</v>
      </c>
      <c r="O46" s="366"/>
      <c r="P46" s="392">
        <v>0</v>
      </c>
      <c r="Q46" s="366"/>
      <c r="R46" s="392">
        <v>0</v>
      </c>
      <c r="S46" s="366"/>
      <c r="T46" s="365"/>
      <c r="U46" s="365"/>
      <c r="V46" s="365"/>
      <c r="W46" s="365"/>
    </row>
    <row r="47" spans="1:23">
      <c r="A47" s="383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5"/>
      <c r="U47" s="365"/>
      <c r="V47" s="365"/>
      <c r="W47" s="365"/>
    </row>
    <row r="48" spans="1:23">
      <c r="A48" s="383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5"/>
      <c r="U48" s="365"/>
      <c r="V48" s="365"/>
      <c r="W48" s="365"/>
    </row>
    <row r="49" spans="1:23">
      <c r="A49" s="384" t="s">
        <v>314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</row>
    <row r="50" spans="1:23">
      <c r="A50" s="384" t="s">
        <v>315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45"/>
  <sheetViews>
    <sheetView workbookViewId="0">
      <selection activeCell="H3" sqref="H3"/>
    </sheetView>
  </sheetViews>
  <sheetFormatPr defaultRowHeight="15"/>
  <cols>
    <col min="1" max="1" width="49.5703125" bestFit="1" customWidth="1"/>
    <col min="3" max="3" width="2.7109375" customWidth="1"/>
    <col min="5" max="5" width="2.85546875" customWidth="1"/>
    <col min="6" max="6" width="9.7109375" bestFit="1" customWidth="1"/>
    <col min="7" max="7" width="2.5703125" customWidth="1"/>
    <col min="9" max="10" width="9.140625" style="123"/>
    <col min="14" max="14" width="14.28515625" bestFit="1" customWidth="1"/>
    <col min="16" max="16" width="10.7109375" bestFit="1" customWidth="1"/>
  </cols>
  <sheetData>
    <row r="1" spans="1:10" ht="15.75" thickBot="1">
      <c r="A1" s="283"/>
      <c r="B1" s="467" t="s">
        <v>265</v>
      </c>
      <c r="C1" s="467"/>
      <c r="D1" s="467"/>
      <c r="E1" s="65"/>
      <c r="F1" s="467" t="s">
        <v>266</v>
      </c>
      <c r="G1" s="467"/>
      <c r="H1" s="467"/>
    </row>
    <row r="2" spans="1:10">
      <c r="A2" s="283"/>
      <c r="B2" s="65"/>
      <c r="C2" s="284"/>
      <c r="D2" s="285"/>
      <c r="E2" s="65"/>
      <c r="F2" s="65"/>
      <c r="G2" s="284"/>
      <c r="H2" s="285"/>
    </row>
    <row r="3" spans="1:10" ht="15.75" thickBot="1">
      <c r="A3" s="283"/>
      <c r="B3" s="286"/>
      <c r="C3" s="65"/>
      <c r="D3" s="286">
        <v>2013</v>
      </c>
      <c r="E3" s="65"/>
      <c r="F3" s="286"/>
      <c r="G3" s="65"/>
      <c r="H3" s="286">
        <v>2013</v>
      </c>
      <c r="I3" s="287">
        <v>2012</v>
      </c>
      <c r="J3" s="287">
        <v>2013</v>
      </c>
    </row>
    <row r="4" spans="1:10">
      <c r="A4" s="283"/>
      <c r="B4" s="65"/>
      <c r="C4" s="65"/>
      <c r="D4" s="65"/>
      <c r="E4" s="65"/>
      <c r="F4" s="65"/>
      <c r="G4" s="65"/>
      <c r="H4" s="65"/>
    </row>
    <row r="5" spans="1:10">
      <c r="A5" s="288" t="s">
        <v>267</v>
      </c>
      <c r="B5" s="289"/>
      <c r="C5" s="289"/>
      <c r="D5" s="289"/>
      <c r="E5" s="289"/>
      <c r="F5" s="290">
        <v>67326</v>
      </c>
      <c r="G5" s="289"/>
      <c r="H5" s="291">
        <v>59182</v>
      </c>
    </row>
    <row r="6" spans="1:10" ht="15.75" thickBot="1">
      <c r="A6" s="288" t="s">
        <v>268</v>
      </c>
      <c r="B6" s="292"/>
      <c r="C6" s="289"/>
      <c r="D6" s="292"/>
      <c r="E6" s="289"/>
      <c r="F6" s="293">
        <v>-30550</v>
      </c>
      <c r="G6" s="294"/>
      <c r="H6" s="293">
        <v>-27197</v>
      </c>
      <c r="I6" s="123">
        <f>H6/H5</f>
        <v>-0.45954851137170083</v>
      </c>
      <c r="J6" s="123">
        <f>F6/F5</f>
        <v>-0.45376229094257792</v>
      </c>
    </row>
    <row r="7" spans="1:10">
      <c r="A7" s="283"/>
      <c r="B7" s="289"/>
      <c r="C7" s="289"/>
      <c r="D7" s="289"/>
      <c r="E7" s="289"/>
      <c r="F7" s="290"/>
      <c r="G7" s="289"/>
      <c r="H7" s="289"/>
    </row>
    <row r="8" spans="1:10">
      <c r="A8" s="295" t="s">
        <v>258</v>
      </c>
      <c r="B8" s="289"/>
      <c r="C8" s="289"/>
      <c r="D8" s="289"/>
      <c r="E8" s="289"/>
      <c r="F8" s="290">
        <f>SUM(F5:F7)</f>
        <v>36776</v>
      </c>
      <c r="G8" s="289"/>
      <c r="H8" s="290">
        <f>SUM(H5:H7)</f>
        <v>31985</v>
      </c>
      <c r="I8" s="123">
        <f>H8/$H$5</f>
        <v>0.54045148862829917</v>
      </c>
      <c r="J8" s="123">
        <f>F8/$F$5</f>
        <v>0.54623770905742208</v>
      </c>
    </row>
    <row r="9" spans="1:10">
      <c r="A9" s="288" t="s">
        <v>269</v>
      </c>
      <c r="B9" s="294"/>
      <c r="C9" s="294"/>
      <c r="D9" s="294"/>
      <c r="E9" s="294"/>
      <c r="F9" s="294">
        <v>-24076</v>
      </c>
      <c r="G9" s="294"/>
      <c r="H9" s="294">
        <v>-23110</v>
      </c>
      <c r="I9" s="123">
        <f t="shared" ref="I9:I25" si="0">H9/$H$5</f>
        <v>-0.39049035179615421</v>
      </c>
      <c r="J9" s="123">
        <f t="shared" ref="J9:J25" si="1">F9/$F$5</f>
        <v>-0.35760330333006562</v>
      </c>
    </row>
    <row r="10" spans="1:10">
      <c r="A10" s="288" t="s">
        <v>270</v>
      </c>
      <c r="B10" s="294">
        <v>-235</v>
      </c>
      <c r="C10" s="294"/>
      <c r="D10" s="296">
        <v>-212</v>
      </c>
      <c r="E10" s="294"/>
      <c r="F10" s="294">
        <v>-8784</v>
      </c>
      <c r="G10" s="294"/>
      <c r="H10" s="294">
        <v>-9158</v>
      </c>
      <c r="I10" s="123">
        <f t="shared" si="0"/>
        <v>-0.15474299618127133</v>
      </c>
      <c r="J10" s="123">
        <f t="shared" si="1"/>
        <v>-0.13046965511095268</v>
      </c>
    </row>
    <row r="11" spans="1:10">
      <c r="A11" s="288" t="s">
        <v>271</v>
      </c>
      <c r="B11" s="294">
        <v>0</v>
      </c>
      <c r="C11" s="294"/>
      <c r="D11" s="296"/>
      <c r="E11" s="294"/>
      <c r="F11" s="294">
        <v>-5400</v>
      </c>
      <c r="G11" s="294"/>
      <c r="H11" s="294">
        <v>-5783</v>
      </c>
      <c r="I11" s="123">
        <f t="shared" si="0"/>
        <v>-9.7715521611300732E-2</v>
      </c>
      <c r="J11" s="123">
        <f t="shared" si="1"/>
        <v>-8.020675519115944E-2</v>
      </c>
    </row>
    <row r="12" spans="1:10" ht="15.75" thickBot="1">
      <c r="A12" s="288" t="s">
        <v>272</v>
      </c>
      <c r="B12" s="293">
        <v>-5189</v>
      </c>
      <c r="C12" s="297"/>
      <c r="D12" s="298">
        <v>-7607</v>
      </c>
      <c r="E12" s="289"/>
      <c r="F12" s="299"/>
      <c r="G12" s="289"/>
      <c r="H12" s="292"/>
      <c r="I12" s="123">
        <f t="shared" si="0"/>
        <v>0</v>
      </c>
      <c r="J12" s="123">
        <f t="shared" si="1"/>
        <v>0</v>
      </c>
    </row>
    <row r="13" spans="1:10">
      <c r="A13" s="283"/>
      <c r="B13" s="290"/>
      <c r="C13" s="297"/>
      <c r="D13" s="290"/>
      <c r="E13" s="289"/>
      <c r="F13" s="290"/>
      <c r="G13" s="289"/>
      <c r="H13" s="289"/>
      <c r="I13" s="123">
        <f t="shared" si="0"/>
        <v>0</v>
      </c>
      <c r="J13" s="123">
        <f t="shared" si="1"/>
        <v>0</v>
      </c>
    </row>
    <row r="14" spans="1:10">
      <c r="A14" s="295" t="s">
        <v>273</v>
      </c>
      <c r="B14" s="294">
        <f>SUM(B8:B12)</f>
        <v>-5424</v>
      </c>
      <c r="C14" s="294"/>
      <c r="D14" s="294">
        <f>SUM(D8:D12)</f>
        <v>-7819</v>
      </c>
      <c r="E14" s="294"/>
      <c r="F14" s="294">
        <f>SUM(F8:F12)</f>
        <v>-1484</v>
      </c>
      <c r="G14" s="294"/>
      <c r="H14" s="294">
        <f>SUM(H8:H12)</f>
        <v>-6066</v>
      </c>
      <c r="I14" s="123">
        <f t="shared" si="0"/>
        <v>-0.10249738096042715</v>
      </c>
      <c r="J14" s="123">
        <f t="shared" si="1"/>
        <v>-2.2042004574755667E-2</v>
      </c>
    </row>
    <row r="15" spans="1:10">
      <c r="A15" s="288" t="s">
        <v>259</v>
      </c>
      <c r="B15" s="294">
        <v>21</v>
      </c>
      <c r="C15" s="294"/>
      <c r="D15" s="300">
        <v>98</v>
      </c>
      <c r="E15" s="294"/>
      <c r="F15" s="294">
        <v>6370</v>
      </c>
      <c r="G15" s="294"/>
      <c r="H15" s="301">
        <v>3957</v>
      </c>
      <c r="I15" s="123">
        <f t="shared" si="0"/>
        <v>6.6861545740258863E-2</v>
      </c>
      <c r="J15" s="123">
        <f t="shared" si="1"/>
        <v>9.4614264919941779E-2</v>
      </c>
    </row>
    <row r="16" spans="1:10" ht="15.75" thickBot="1">
      <c r="A16" s="288" t="s">
        <v>260</v>
      </c>
      <c r="B16" s="293"/>
      <c r="C16" s="294"/>
      <c r="D16" s="293"/>
      <c r="E16" s="294"/>
      <c r="F16" s="293">
        <v>-8870</v>
      </c>
      <c r="G16" s="294"/>
      <c r="H16" s="293">
        <v>-2569</v>
      </c>
      <c r="I16" s="123">
        <f t="shared" si="0"/>
        <v>-4.3408468791186511E-2</v>
      </c>
      <c r="J16" s="123">
        <f t="shared" si="1"/>
        <v>-0.13174702195288596</v>
      </c>
    </row>
    <row r="17" spans="1:10">
      <c r="A17" s="283"/>
      <c r="B17" s="290"/>
      <c r="C17" s="297"/>
      <c r="D17" s="290"/>
      <c r="E17" s="289"/>
      <c r="F17" s="290"/>
      <c r="G17" s="289"/>
      <c r="H17" s="289"/>
      <c r="I17" s="123">
        <f t="shared" si="0"/>
        <v>0</v>
      </c>
      <c r="J17" s="123">
        <f t="shared" si="1"/>
        <v>0</v>
      </c>
    </row>
    <row r="18" spans="1:10" ht="15.75" thickBot="1">
      <c r="A18" s="295" t="s">
        <v>274</v>
      </c>
      <c r="B18" s="299">
        <f>SUM(B15:B16)</f>
        <v>21</v>
      </c>
      <c r="C18" s="297"/>
      <c r="D18" s="299">
        <f>SUM(D15:D16)</f>
        <v>98</v>
      </c>
      <c r="E18" s="289"/>
      <c r="F18" s="299">
        <f>SUM(F15:F16)</f>
        <v>-2500</v>
      </c>
      <c r="G18" s="289"/>
      <c r="H18" s="299">
        <f>SUM(H15:H16)</f>
        <v>1388</v>
      </c>
      <c r="I18" s="123">
        <f t="shared" si="0"/>
        <v>2.3453076949072352E-2</v>
      </c>
      <c r="J18" s="123">
        <f t="shared" si="1"/>
        <v>-3.7132757032944184E-2</v>
      </c>
    </row>
    <row r="19" spans="1:10">
      <c r="A19" s="283"/>
      <c r="B19" s="290"/>
      <c r="C19" s="297"/>
      <c r="D19" s="290"/>
      <c r="E19" s="289"/>
      <c r="F19" s="290"/>
      <c r="G19" s="289"/>
      <c r="H19" s="289"/>
      <c r="I19" s="123">
        <f t="shared" si="0"/>
        <v>0</v>
      </c>
      <c r="J19" s="123">
        <f t="shared" si="1"/>
        <v>0</v>
      </c>
    </row>
    <row r="20" spans="1:10">
      <c r="A20" s="295" t="s">
        <v>261</v>
      </c>
      <c r="B20" s="294">
        <f>B14+B18</f>
        <v>-5403</v>
      </c>
      <c r="C20" s="294"/>
      <c r="D20" s="294">
        <f>D14+D18</f>
        <v>-7721</v>
      </c>
      <c r="E20" s="294"/>
      <c r="F20" s="294">
        <f>F14+F18</f>
        <v>-3984</v>
      </c>
      <c r="G20" s="294"/>
      <c r="H20" s="294">
        <f>H14+H18</f>
        <v>-4678</v>
      </c>
      <c r="I20" s="123">
        <f t="shared" si="0"/>
        <v>-7.9044304011354802E-2</v>
      </c>
      <c r="J20" s="123">
        <f t="shared" si="1"/>
        <v>-5.9174761607699848E-2</v>
      </c>
    </row>
    <row r="21" spans="1:10">
      <c r="A21" s="288" t="s">
        <v>262</v>
      </c>
      <c r="B21" s="294"/>
      <c r="C21" s="294"/>
      <c r="D21" s="294"/>
      <c r="E21" s="294"/>
      <c r="F21" s="294"/>
      <c r="G21" s="294"/>
      <c r="H21" s="294"/>
      <c r="I21" s="123">
        <f t="shared" si="0"/>
        <v>0</v>
      </c>
      <c r="J21" s="123">
        <f t="shared" si="1"/>
        <v>0</v>
      </c>
    </row>
    <row r="22" spans="1:10">
      <c r="A22" s="288" t="s">
        <v>275</v>
      </c>
      <c r="B22" s="294"/>
      <c r="C22" s="294"/>
      <c r="D22" s="294"/>
      <c r="E22" s="294"/>
      <c r="F22" s="294">
        <v>-2049</v>
      </c>
      <c r="G22" s="294"/>
      <c r="H22" s="301">
        <v>-921</v>
      </c>
      <c r="I22" s="123">
        <f t="shared" si="0"/>
        <v>-1.5562164171538644E-2</v>
      </c>
      <c r="J22" s="123">
        <f t="shared" si="1"/>
        <v>-3.0434007664201051E-2</v>
      </c>
    </row>
    <row r="23" spans="1:10" ht="15.75" thickBot="1">
      <c r="A23" s="288" t="s">
        <v>276</v>
      </c>
      <c r="B23" s="293"/>
      <c r="C23" s="294"/>
      <c r="D23" s="293"/>
      <c r="E23" s="294"/>
      <c r="F23" s="293">
        <v>615</v>
      </c>
      <c r="G23" s="294"/>
      <c r="H23" s="293">
        <v>-2163</v>
      </c>
      <c r="I23" s="123">
        <f t="shared" si="0"/>
        <v>-3.6548274813287825E-2</v>
      </c>
      <c r="J23" s="123">
        <f t="shared" si="1"/>
        <v>9.1346582301042693E-3</v>
      </c>
    </row>
    <row r="24" spans="1:10">
      <c r="A24" s="283"/>
      <c r="B24" s="290"/>
      <c r="C24" s="297"/>
      <c r="D24" s="290"/>
      <c r="E24" s="289"/>
      <c r="F24" s="290"/>
      <c r="G24" s="289"/>
      <c r="H24" s="289"/>
      <c r="I24" s="123">
        <f t="shared" si="0"/>
        <v>0</v>
      </c>
      <c r="J24" s="123">
        <f t="shared" si="1"/>
        <v>0</v>
      </c>
    </row>
    <row r="25" spans="1:10" ht="15.75" thickBot="1">
      <c r="A25" s="295" t="s">
        <v>277</v>
      </c>
      <c r="B25" s="302">
        <f>SUM(B20:B24)</f>
        <v>-5403</v>
      </c>
      <c r="C25" s="297"/>
      <c r="D25" s="302">
        <f>SUM(D20:D24)</f>
        <v>-7721</v>
      </c>
      <c r="E25" s="289"/>
      <c r="F25" s="302">
        <f>SUM(F20:F24)</f>
        <v>-5418</v>
      </c>
      <c r="G25" s="289"/>
      <c r="H25" s="302">
        <f>SUM(H20:H24)</f>
        <v>-7762</v>
      </c>
      <c r="I25" s="123">
        <f t="shared" si="0"/>
        <v>-0.13115474299618127</v>
      </c>
      <c r="J25" s="123">
        <f t="shared" si="1"/>
        <v>-8.0474111041796637E-2</v>
      </c>
    </row>
    <row r="26" spans="1:10" ht="15.75" thickTop="1">
      <c r="A26" s="283"/>
      <c r="B26" s="290"/>
      <c r="C26" s="297"/>
      <c r="D26" s="290"/>
      <c r="E26" s="289"/>
      <c r="F26" s="290"/>
      <c r="G26" s="289"/>
      <c r="H26" s="289"/>
    </row>
    <row r="27" spans="1:10">
      <c r="A27" s="283"/>
      <c r="B27" s="290"/>
      <c r="C27" s="297"/>
      <c r="D27" s="290"/>
      <c r="E27" s="289"/>
      <c r="F27" s="289"/>
      <c r="G27" s="289"/>
      <c r="H27" s="289"/>
    </row>
    <row r="28" spans="1:10">
      <c r="A28" s="295" t="s">
        <v>263</v>
      </c>
      <c r="B28" s="472"/>
      <c r="C28" s="473"/>
      <c r="D28" s="472"/>
      <c r="E28" s="469"/>
      <c r="F28" s="294"/>
      <c r="G28" s="294"/>
      <c r="H28" s="294"/>
    </row>
    <row r="29" spans="1:10">
      <c r="A29" s="295"/>
      <c r="B29" s="472"/>
      <c r="C29" s="473"/>
      <c r="D29" s="472"/>
      <c r="E29" s="469"/>
      <c r="F29" s="294"/>
      <c r="G29" s="294"/>
      <c r="H29" s="294"/>
    </row>
    <row r="30" spans="1:10">
      <c r="A30" s="288" t="s">
        <v>264</v>
      </c>
      <c r="B30" s="472"/>
      <c r="C30" s="473"/>
      <c r="D30" s="472"/>
      <c r="E30" s="469"/>
      <c r="F30" s="294">
        <v>-5403</v>
      </c>
      <c r="G30" s="294"/>
      <c r="H30" s="291">
        <v>-7721</v>
      </c>
    </row>
    <row r="31" spans="1:10">
      <c r="A31" s="288" t="s">
        <v>71</v>
      </c>
      <c r="B31" s="303"/>
      <c r="C31" s="304"/>
      <c r="D31" s="303"/>
      <c r="E31" s="65"/>
      <c r="F31" s="294">
        <v>-15</v>
      </c>
      <c r="G31" s="294"/>
      <c r="H31" s="296">
        <v>-41</v>
      </c>
    </row>
    <row r="32" spans="1:10" ht="15.75" thickBot="1">
      <c r="A32" s="283"/>
      <c r="B32" s="303"/>
      <c r="C32" s="304"/>
      <c r="D32" s="303"/>
      <c r="E32" s="65"/>
      <c r="F32" s="305"/>
      <c r="G32" s="65"/>
      <c r="H32" s="305"/>
    </row>
    <row r="33" spans="1:16">
      <c r="A33" s="283"/>
      <c r="B33" s="303"/>
      <c r="C33" s="304"/>
      <c r="D33" s="303"/>
      <c r="E33" s="65"/>
      <c r="F33" s="65"/>
      <c r="G33" s="65"/>
      <c r="H33" s="65"/>
    </row>
    <row r="34" spans="1:16" ht="15.75" thickBot="1">
      <c r="A34" s="283"/>
      <c r="B34" s="303"/>
      <c r="C34" s="304"/>
      <c r="D34" s="303"/>
      <c r="E34" s="65"/>
      <c r="F34" s="306">
        <f>SUM(F28:F32)</f>
        <v>-5418</v>
      </c>
      <c r="G34" s="65"/>
      <c r="H34" s="306">
        <f>SUM(H28:H32)</f>
        <v>-7762</v>
      </c>
    </row>
    <row r="35" spans="1:16" ht="109.5" customHeight="1" thickTop="1">
      <c r="A35" s="284" t="s">
        <v>278</v>
      </c>
      <c r="B35" s="303"/>
      <c r="C35" s="304"/>
      <c r="D35" s="303"/>
      <c r="E35" s="65"/>
      <c r="F35" s="65"/>
      <c r="G35" s="65"/>
      <c r="H35" s="65"/>
    </row>
    <row r="36" spans="1:16" ht="48.75" customHeight="1">
      <c r="A36" s="284" t="s">
        <v>279</v>
      </c>
      <c r="B36" s="303"/>
      <c r="C36" s="304"/>
      <c r="D36" s="303"/>
      <c r="E36" s="65"/>
      <c r="F36" s="65"/>
      <c r="G36" s="65"/>
      <c r="H36" s="65"/>
    </row>
    <row r="37" spans="1:16">
      <c r="A37" s="65"/>
      <c r="B37" s="303"/>
      <c r="C37" s="304"/>
      <c r="D37" s="303"/>
      <c r="E37" s="65"/>
      <c r="F37" s="65"/>
      <c r="G37" s="65"/>
      <c r="H37" s="65"/>
      <c r="L37" t="s">
        <v>280</v>
      </c>
    </row>
    <row r="38" spans="1:16">
      <c r="A38" s="295" t="s">
        <v>281</v>
      </c>
      <c r="B38" s="303"/>
      <c r="C38" s="304"/>
      <c r="D38" s="303"/>
      <c r="E38" s="65"/>
      <c r="F38" s="65"/>
      <c r="G38" s="65"/>
      <c r="H38" s="65"/>
      <c r="L38" t="s">
        <v>282</v>
      </c>
      <c r="N38" s="282">
        <v>77473553.7675841</v>
      </c>
      <c r="O38" t="s">
        <v>283</v>
      </c>
      <c r="P38" s="307">
        <v>41639</v>
      </c>
    </row>
    <row r="39" spans="1:16" ht="15.75" thickBot="1">
      <c r="A39" s="288" t="s">
        <v>284</v>
      </c>
      <c r="B39" s="303"/>
      <c r="C39" s="304"/>
      <c r="D39" s="303"/>
      <c r="E39" s="65"/>
      <c r="F39" s="308">
        <f>F30/(N38/1000)</f>
        <v>-6.973992720417431E-2</v>
      </c>
      <c r="G39" s="65"/>
      <c r="H39" s="309">
        <v>-0.108</v>
      </c>
      <c r="L39" t="s">
        <v>285</v>
      </c>
      <c r="N39" s="282"/>
    </row>
    <row r="40" spans="1:16" ht="15.75" thickTop="1">
      <c r="A40" s="283"/>
      <c r="B40" s="65"/>
      <c r="C40" s="65"/>
      <c r="D40" s="65"/>
      <c r="E40" s="65"/>
      <c r="F40" s="310"/>
      <c r="G40" s="65"/>
      <c r="H40" s="65"/>
      <c r="L40" t="s">
        <v>286</v>
      </c>
      <c r="N40" s="282">
        <v>3050178.8136986303</v>
      </c>
    </row>
    <row r="41" spans="1:16">
      <c r="A41" s="295" t="s">
        <v>287</v>
      </c>
      <c r="B41" s="65"/>
      <c r="C41" s="65"/>
      <c r="D41" s="65"/>
      <c r="E41" s="65"/>
      <c r="F41" s="310"/>
      <c r="G41" s="65"/>
      <c r="H41" s="65"/>
    </row>
    <row r="42" spans="1:16" ht="15.75" thickBot="1">
      <c r="A42" s="288" t="s">
        <v>288</v>
      </c>
      <c r="B42" s="65"/>
      <c r="C42" s="65"/>
      <c r="D42" s="65"/>
      <c r="E42" s="65"/>
      <c r="F42" s="308">
        <f>F30/(N42/1000)</f>
        <v>-6.7098230879276147E-2</v>
      </c>
      <c r="G42" s="65"/>
      <c r="H42" s="309">
        <v>-9.6000000000000002E-2</v>
      </c>
      <c r="L42" t="s">
        <v>289</v>
      </c>
      <c r="N42" s="311">
        <f>SUM(N38:N40)</f>
        <v>80523732.581282735</v>
      </c>
    </row>
    <row r="43" spans="1:16" ht="15.75" thickTop="1">
      <c r="F43" s="312"/>
    </row>
    <row r="44" spans="1:16">
      <c r="F44" s="312"/>
      <c r="L44" t="s">
        <v>290</v>
      </c>
      <c r="N44" s="313">
        <f>G36/(N38/1000)</f>
        <v>0</v>
      </c>
    </row>
    <row r="45" spans="1:16">
      <c r="L45" t="s">
        <v>291</v>
      </c>
      <c r="N45" s="313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AK273"/>
  <sheetViews>
    <sheetView workbookViewId="0">
      <selection activeCell="A29" sqref="A29"/>
    </sheetView>
  </sheetViews>
  <sheetFormatPr defaultColWidth="9.140625" defaultRowHeight="12.75"/>
  <cols>
    <col min="1" max="1" width="56.7109375" style="128" bestFit="1" customWidth="1"/>
    <col min="2" max="2" width="2.85546875" style="128" customWidth="1"/>
    <col min="3" max="3" width="10.85546875" style="128" bestFit="1" customWidth="1"/>
    <col min="4" max="4" width="7.5703125" style="128" bestFit="1" customWidth="1"/>
    <col min="5" max="5" width="9.28515625" style="128" bestFit="1" customWidth="1"/>
    <col min="6" max="6" width="9.85546875" style="128" bestFit="1" customWidth="1"/>
    <col min="7" max="7" width="7.28515625" style="128" bestFit="1" customWidth="1"/>
    <col min="8" max="8" width="9.28515625" style="128" bestFit="1" customWidth="1"/>
    <col min="9" max="9" width="10.28515625" style="128" bestFit="1" customWidth="1"/>
    <col min="10" max="10" width="15.85546875" style="128" customWidth="1"/>
    <col min="11" max="11" width="16.5703125" style="128" customWidth="1"/>
    <col min="12" max="12" width="14.5703125" style="128" customWidth="1"/>
    <col min="13" max="14" width="14.5703125" style="128" hidden="1" customWidth="1"/>
    <col min="15" max="15" width="9.140625" style="128" hidden="1" customWidth="1"/>
    <col min="16" max="16" width="15.42578125" style="128" hidden="1" customWidth="1"/>
    <col min="17" max="18" width="9.140625" style="128" hidden="1" customWidth="1"/>
    <col min="19" max="19" width="4.7109375" style="128" hidden="1" customWidth="1"/>
    <col min="20" max="20" width="41.28515625" style="128" hidden="1" customWidth="1"/>
    <col min="21" max="21" width="12.85546875" style="128" hidden="1" customWidth="1"/>
    <col min="22" max="22" width="26.28515625" style="128" hidden="1" customWidth="1"/>
    <col min="23" max="23" width="4.85546875" style="128" hidden="1" customWidth="1"/>
    <col min="24" max="25" width="11" style="128" hidden="1" customWidth="1"/>
    <col min="26" max="26" width="0" style="128" hidden="1" customWidth="1"/>
    <col min="27" max="27" width="43" style="128" customWidth="1"/>
    <col min="28" max="28" width="4" style="128" customWidth="1"/>
    <col min="29" max="29" width="10.140625" style="128" bestFit="1" customWidth="1"/>
    <col min="30" max="16384" width="9.140625" style="128"/>
  </cols>
  <sheetData>
    <row r="1" spans="1:18">
      <c r="A1" s="223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210">
        <v>41743.60204849537</v>
      </c>
      <c r="L1" s="187"/>
      <c r="M1" s="187"/>
      <c r="N1" s="187"/>
      <c r="O1" s="187"/>
      <c r="P1" s="187"/>
      <c r="Q1" s="187"/>
      <c r="R1" s="187"/>
    </row>
    <row r="2" spans="1:18">
      <c r="A2" s="223" t="s">
        <v>73</v>
      </c>
      <c r="B2" s="187"/>
      <c r="C2" s="206">
        <v>41729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>
      <c r="A3" s="187"/>
      <c r="B3" s="187"/>
      <c r="C3" s="187"/>
      <c r="D3" s="187"/>
      <c r="E3" s="195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>
      <c r="A4" s="187"/>
      <c r="B4" s="187"/>
      <c r="C4" s="275" t="s">
        <v>74</v>
      </c>
      <c r="D4" s="195" t="s">
        <v>75</v>
      </c>
      <c r="E4" s="229" t="s">
        <v>76</v>
      </c>
      <c r="F4" s="229" t="s">
        <v>77</v>
      </c>
      <c r="G4" s="200" t="s">
        <v>78</v>
      </c>
      <c r="H4" s="216" t="s">
        <v>79</v>
      </c>
      <c r="I4" s="187" t="s">
        <v>80</v>
      </c>
      <c r="J4" s="224" t="s">
        <v>81</v>
      </c>
      <c r="K4" s="202" t="s">
        <v>82</v>
      </c>
      <c r="L4" s="187"/>
      <c r="M4" s="187"/>
      <c r="N4" s="187"/>
      <c r="O4" s="187"/>
      <c r="P4" s="187"/>
      <c r="Q4" s="187"/>
      <c r="R4" s="187"/>
    </row>
    <row r="5" spans="1:18">
      <c r="A5" s="187" t="s">
        <v>83</v>
      </c>
      <c r="B5" s="187"/>
      <c r="C5" s="276">
        <v>41729</v>
      </c>
      <c r="D5" s="230">
        <v>41729</v>
      </c>
      <c r="E5" s="272">
        <v>41729</v>
      </c>
      <c r="F5" s="272">
        <v>41729</v>
      </c>
      <c r="G5" s="270">
        <v>41729</v>
      </c>
      <c r="H5" s="270">
        <v>41729</v>
      </c>
      <c r="I5" s="270">
        <v>41729</v>
      </c>
      <c r="J5" s="225" t="s">
        <v>84</v>
      </c>
      <c r="K5" s="203" t="s">
        <v>85</v>
      </c>
      <c r="L5" s="279" t="s">
        <v>86</v>
      </c>
      <c r="M5" s="204" t="s">
        <v>87</v>
      </c>
      <c r="N5" s="204" t="s">
        <v>74</v>
      </c>
      <c r="O5" s="204" t="s">
        <v>88</v>
      </c>
      <c r="P5" s="208" t="s">
        <v>76</v>
      </c>
      <c r="Q5" s="204" t="s">
        <v>89</v>
      </c>
      <c r="R5" s="211" t="s">
        <v>90</v>
      </c>
    </row>
    <row r="7" spans="1:18">
      <c r="A7" s="187"/>
      <c r="B7" s="187"/>
      <c r="C7" s="228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>
      <c r="A8" s="187"/>
      <c r="B8" s="188"/>
      <c r="C8" s="18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>
      <c r="A9" s="187" t="s">
        <v>91</v>
      </c>
      <c r="B9" s="188"/>
      <c r="C9" s="188">
        <v>47067</v>
      </c>
      <c r="D9" s="188">
        <v>6</v>
      </c>
      <c r="E9" s="188">
        <v>3228</v>
      </c>
      <c r="F9" s="188">
        <v>1623</v>
      </c>
      <c r="G9" s="188">
        <v>-2</v>
      </c>
      <c r="H9" s="188">
        <v>0</v>
      </c>
      <c r="I9" s="188">
        <v>51922</v>
      </c>
      <c r="J9" s="188"/>
      <c r="K9" s="197"/>
      <c r="L9" s="197">
        <v>51922</v>
      </c>
      <c r="M9" s="197"/>
      <c r="N9" s="197">
        <v>47067</v>
      </c>
      <c r="O9" s="197"/>
      <c r="P9" s="197">
        <v>3228</v>
      </c>
      <c r="Q9" s="197"/>
      <c r="R9" s="197">
        <v>1623</v>
      </c>
    </row>
    <row r="10" spans="1:18">
      <c r="A10" s="187" t="s">
        <v>92</v>
      </c>
      <c r="B10" s="188"/>
      <c r="C10" s="228">
        <v>2765</v>
      </c>
      <c r="D10" s="188">
        <v>6</v>
      </c>
      <c r="E10" s="188">
        <v>2436</v>
      </c>
      <c r="F10" s="188">
        <v>1623</v>
      </c>
      <c r="G10" s="188">
        <v>-2</v>
      </c>
      <c r="H10" s="188"/>
      <c r="I10" s="197">
        <v>6828</v>
      </c>
      <c r="J10" s="197"/>
      <c r="K10" s="187"/>
      <c r="L10" s="197">
        <v>6828</v>
      </c>
      <c r="M10" s="197"/>
      <c r="N10" s="197">
        <v>2765</v>
      </c>
      <c r="O10" s="197"/>
      <c r="P10" s="197">
        <v>2436</v>
      </c>
      <c r="Q10" s="197"/>
      <c r="R10" s="197">
        <v>1623</v>
      </c>
    </row>
    <row r="11" spans="1:18">
      <c r="A11" s="187" t="s">
        <v>93</v>
      </c>
      <c r="B11" s="188"/>
      <c r="C11" s="215">
        <v>44302</v>
      </c>
      <c r="D11" s="187"/>
      <c r="E11" s="188">
        <v>792</v>
      </c>
      <c r="F11" s="188"/>
      <c r="G11" s="188"/>
      <c r="H11" s="188"/>
      <c r="I11" s="197">
        <v>45094</v>
      </c>
      <c r="J11" s="197"/>
      <c r="K11" s="187"/>
      <c r="L11" s="197">
        <v>45094</v>
      </c>
      <c r="M11" s="197"/>
      <c r="N11" s="197">
        <v>44302</v>
      </c>
      <c r="O11" s="197"/>
      <c r="P11" s="197">
        <v>792</v>
      </c>
      <c r="Q11" s="197"/>
      <c r="R11" s="197">
        <v>0</v>
      </c>
    </row>
    <row r="12" spans="1:18">
      <c r="A12" s="194" t="s">
        <v>94</v>
      </c>
      <c r="B12" s="188"/>
      <c r="C12" s="188"/>
      <c r="D12" s="187"/>
      <c r="E12" s="188"/>
      <c r="F12" s="188"/>
      <c r="G12" s="188"/>
      <c r="H12" s="188"/>
      <c r="I12" s="197">
        <v>0</v>
      </c>
      <c r="J12" s="197"/>
      <c r="K12" s="187"/>
      <c r="L12" s="197">
        <v>0</v>
      </c>
      <c r="M12" s="197"/>
      <c r="N12" s="197">
        <v>0</v>
      </c>
      <c r="O12" s="197"/>
      <c r="P12" s="197">
        <v>0</v>
      </c>
      <c r="Q12" s="197"/>
      <c r="R12" s="197">
        <v>0</v>
      </c>
    </row>
    <row r="13" spans="1:18">
      <c r="A13" s="187" t="s">
        <v>95</v>
      </c>
      <c r="B13" s="188"/>
      <c r="C13" s="267">
        <v>196506</v>
      </c>
      <c r="D13" s="187"/>
      <c r="E13" s="188">
        <v>2697</v>
      </c>
      <c r="F13" s="187"/>
      <c r="G13" s="188">
        <v>239</v>
      </c>
      <c r="H13" s="188"/>
      <c r="I13" s="197">
        <v>199442</v>
      </c>
      <c r="J13" s="197"/>
      <c r="K13" s="188">
        <v>6013</v>
      </c>
      <c r="L13" s="197">
        <v>193429</v>
      </c>
      <c r="M13" s="197"/>
      <c r="N13" s="197">
        <v>196506</v>
      </c>
      <c r="O13" s="197"/>
      <c r="P13" s="197">
        <v>2697</v>
      </c>
      <c r="Q13" s="197"/>
      <c r="R13" s="197">
        <v>0</v>
      </c>
    </row>
    <row r="14" spans="1:18">
      <c r="A14" s="187" t="s">
        <v>96</v>
      </c>
      <c r="B14" s="188"/>
      <c r="C14" s="267">
        <v>-3365</v>
      </c>
      <c r="D14" s="187"/>
      <c r="E14" s="188"/>
      <c r="F14" s="187"/>
      <c r="G14" s="187"/>
      <c r="H14" s="188"/>
      <c r="I14" s="197">
        <v>-3365</v>
      </c>
      <c r="J14" s="197"/>
      <c r="K14" s="188"/>
      <c r="L14" s="197">
        <v>-3365</v>
      </c>
      <c r="M14" s="197"/>
      <c r="N14" s="197">
        <v>-3365</v>
      </c>
      <c r="O14" s="197"/>
      <c r="P14" s="197">
        <v>0</v>
      </c>
      <c r="Q14" s="197"/>
      <c r="R14" s="197">
        <v>0</v>
      </c>
    </row>
    <row r="15" spans="1:18">
      <c r="A15" s="187" t="s">
        <v>97</v>
      </c>
      <c r="B15" s="188"/>
      <c r="C15" s="281">
        <v>181336</v>
      </c>
      <c r="D15" s="187"/>
      <c r="E15" s="188">
        <v>4930</v>
      </c>
      <c r="F15" s="187"/>
      <c r="G15" s="187"/>
      <c r="H15" s="188"/>
      <c r="I15" s="197">
        <v>186266</v>
      </c>
      <c r="J15" s="212">
        <v>0</v>
      </c>
      <c r="K15" s="215">
        <v>2470</v>
      </c>
      <c r="L15" s="197">
        <v>183796</v>
      </c>
      <c r="M15" s="197"/>
      <c r="N15" s="197">
        <v>181336</v>
      </c>
      <c r="O15" s="197"/>
      <c r="P15" s="197">
        <v>4930</v>
      </c>
      <c r="Q15" s="197"/>
      <c r="R15" s="197">
        <v>0</v>
      </c>
    </row>
    <row r="16" spans="1:18">
      <c r="A16" s="187" t="s">
        <v>98</v>
      </c>
      <c r="B16" s="188"/>
      <c r="C16" s="215">
        <v>12573</v>
      </c>
      <c r="D16" s="187"/>
      <c r="E16" s="188">
        <v>469</v>
      </c>
      <c r="F16" s="188">
        <v>1073</v>
      </c>
      <c r="G16" s="188">
        <v>9</v>
      </c>
      <c r="H16" s="188"/>
      <c r="I16" s="197">
        <v>14124</v>
      </c>
      <c r="J16" s="197"/>
      <c r="K16" s="188"/>
      <c r="L16" s="197">
        <v>14124</v>
      </c>
      <c r="M16" s="197"/>
      <c r="N16" s="197">
        <v>12573</v>
      </c>
      <c r="O16" s="197"/>
      <c r="P16" s="197">
        <v>469</v>
      </c>
      <c r="Q16" s="197"/>
      <c r="R16" s="197">
        <v>1073</v>
      </c>
    </row>
    <row r="17" spans="1:18">
      <c r="A17" s="194" t="s">
        <v>99</v>
      </c>
      <c r="B17" s="188"/>
      <c r="C17" s="215"/>
      <c r="D17" s="187"/>
      <c r="E17" s="188"/>
      <c r="F17" s="187"/>
      <c r="G17" s="188"/>
      <c r="H17" s="188"/>
      <c r="I17" s="197">
        <v>0</v>
      </c>
      <c r="J17" s="197"/>
      <c r="K17" s="188"/>
      <c r="L17" s="197">
        <v>0</v>
      </c>
      <c r="M17" s="197"/>
      <c r="N17" s="197">
        <v>0</v>
      </c>
      <c r="O17" s="197"/>
      <c r="P17" s="197">
        <v>0</v>
      </c>
      <c r="Q17" s="197"/>
      <c r="R17" s="197">
        <v>0</v>
      </c>
    </row>
    <row r="18" spans="1:18">
      <c r="A18" s="187" t="s">
        <v>100</v>
      </c>
      <c r="B18" s="188"/>
      <c r="C18" s="213">
        <v>4454</v>
      </c>
      <c r="D18" s="187"/>
      <c r="E18" s="188"/>
      <c r="F18" s="187"/>
      <c r="G18" s="188"/>
      <c r="H18" s="188"/>
      <c r="I18" s="197">
        <v>4454</v>
      </c>
      <c r="J18" s="197"/>
      <c r="K18" s="188"/>
      <c r="L18" s="197">
        <v>4454</v>
      </c>
      <c r="M18" s="197"/>
      <c r="N18" s="197">
        <v>4454</v>
      </c>
      <c r="O18" s="197"/>
      <c r="P18" s="197">
        <v>0</v>
      </c>
      <c r="Q18" s="197"/>
      <c r="R18" s="197">
        <v>0</v>
      </c>
    </row>
    <row r="19" spans="1:18">
      <c r="A19" s="187" t="s">
        <v>101</v>
      </c>
      <c r="B19" s="188"/>
      <c r="C19" s="215">
        <v>31914</v>
      </c>
      <c r="D19" s="187"/>
      <c r="E19" s="188">
        <v>618</v>
      </c>
      <c r="F19" s="212">
        <v>2128</v>
      </c>
      <c r="G19" s="188"/>
      <c r="H19" s="188"/>
      <c r="I19" s="197">
        <v>34660</v>
      </c>
      <c r="J19" s="197"/>
      <c r="K19" s="188">
        <v>10979</v>
      </c>
      <c r="L19" s="197">
        <v>23681</v>
      </c>
      <c r="M19" s="197"/>
      <c r="N19" s="197">
        <v>31914</v>
      </c>
      <c r="O19" s="197"/>
      <c r="P19" s="197">
        <v>618</v>
      </c>
      <c r="Q19" s="197"/>
      <c r="R19" s="197">
        <v>2128</v>
      </c>
    </row>
    <row r="20" spans="1:18">
      <c r="A20" s="194" t="s">
        <v>102</v>
      </c>
      <c r="B20" s="188"/>
      <c r="C20" s="217"/>
      <c r="D20" s="199"/>
      <c r="E20" s="189"/>
      <c r="F20" s="217">
        <v>14470</v>
      </c>
      <c r="G20" s="189"/>
      <c r="H20" s="189"/>
      <c r="I20" s="198">
        <v>14470</v>
      </c>
      <c r="J20" s="198"/>
      <c r="K20" s="217">
        <v>14470</v>
      </c>
      <c r="L20" s="198">
        <v>0</v>
      </c>
      <c r="M20" s="199"/>
      <c r="N20" s="198">
        <v>0</v>
      </c>
      <c r="O20" s="189"/>
      <c r="P20" s="198">
        <v>0</v>
      </c>
      <c r="Q20" s="189"/>
      <c r="R20" s="198">
        <v>14470</v>
      </c>
    </row>
    <row r="21" spans="1:18">
      <c r="A21" s="187" t="s">
        <v>103</v>
      </c>
      <c r="B21" s="188"/>
      <c r="C21" s="215">
        <v>470485</v>
      </c>
      <c r="D21" s="188">
        <v>6</v>
      </c>
      <c r="E21" s="188">
        <v>11942</v>
      </c>
      <c r="F21" s="188">
        <v>19294</v>
      </c>
      <c r="G21" s="188">
        <v>246</v>
      </c>
      <c r="H21" s="188">
        <v>0</v>
      </c>
      <c r="I21" s="188">
        <v>501973</v>
      </c>
      <c r="J21" s="188">
        <v>0</v>
      </c>
      <c r="K21" s="188">
        <v>33932</v>
      </c>
      <c r="L21" s="188">
        <v>468041</v>
      </c>
      <c r="M21" s="188">
        <v>0</v>
      </c>
      <c r="N21" s="188">
        <v>470485</v>
      </c>
      <c r="O21" s="188">
        <v>0</v>
      </c>
      <c r="P21" s="188">
        <v>11942</v>
      </c>
      <c r="Q21" s="188">
        <v>0</v>
      </c>
      <c r="R21" s="188">
        <v>19294</v>
      </c>
    </row>
    <row r="22" spans="1:18">
      <c r="A22" s="187"/>
      <c r="B22" s="188"/>
      <c r="C22" s="215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>
      <c r="A23" s="187" t="s">
        <v>104</v>
      </c>
      <c r="B23" s="188"/>
      <c r="C23" s="215">
        <v>8625</v>
      </c>
      <c r="D23" s="187"/>
      <c r="E23" s="188"/>
      <c r="F23" s="187"/>
      <c r="G23" s="188"/>
      <c r="H23" s="188"/>
      <c r="I23" s="197">
        <v>8625</v>
      </c>
      <c r="J23" s="197"/>
      <c r="K23" s="188"/>
      <c r="L23" s="197">
        <v>8625</v>
      </c>
      <c r="M23" s="187"/>
      <c r="N23" s="197">
        <v>8625</v>
      </c>
      <c r="O23" s="187"/>
      <c r="P23" s="197">
        <v>0</v>
      </c>
      <c r="Q23" s="187"/>
      <c r="R23" s="197">
        <v>0</v>
      </c>
    </row>
    <row r="24" spans="1:18">
      <c r="A24" s="194" t="s">
        <v>105</v>
      </c>
      <c r="B24" s="188"/>
      <c r="C24" s="215">
        <v>4570</v>
      </c>
      <c r="D24" s="187"/>
      <c r="E24" s="188"/>
      <c r="F24" s="188"/>
      <c r="G24" s="188"/>
      <c r="H24" s="188"/>
      <c r="I24" s="197">
        <v>4570</v>
      </c>
      <c r="J24" s="197"/>
      <c r="K24" s="188"/>
      <c r="L24" s="197">
        <v>4570</v>
      </c>
      <c r="M24" s="187"/>
      <c r="N24" s="197">
        <v>4570</v>
      </c>
      <c r="O24" s="187"/>
      <c r="P24" s="197">
        <v>0</v>
      </c>
      <c r="Q24" s="187"/>
      <c r="R24" s="197">
        <v>0</v>
      </c>
    </row>
    <row r="25" spans="1:18">
      <c r="A25" s="187" t="s">
        <v>106</v>
      </c>
      <c r="B25" s="187"/>
      <c r="C25" s="215">
        <v>24707</v>
      </c>
      <c r="D25" s="194"/>
      <c r="E25" s="188"/>
      <c r="F25" s="187"/>
      <c r="G25" s="188"/>
      <c r="H25" s="188"/>
      <c r="I25" s="197">
        <v>24707</v>
      </c>
      <c r="J25" s="197"/>
      <c r="K25" s="187"/>
      <c r="L25" s="197">
        <v>24707</v>
      </c>
      <c r="M25" s="197"/>
      <c r="N25" s="197">
        <v>24707</v>
      </c>
      <c r="O25" s="197"/>
      <c r="P25" s="197">
        <v>0</v>
      </c>
      <c r="Q25" s="197"/>
      <c r="R25" s="197">
        <v>0</v>
      </c>
    </row>
    <row r="26" spans="1:18">
      <c r="A26" s="194" t="s">
        <v>107</v>
      </c>
      <c r="B26" s="188"/>
      <c r="C26" s="267">
        <v>7806</v>
      </c>
      <c r="D26" s="187"/>
      <c r="E26" s="188"/>
      <c r="F26" s="187"/>
      <c r="G26" s="188"/>
      <c r="H26" s="188"/>
      <c r="I26" s="197">
        <v>7806</v>
      </c>
      <c r="J26" s="197"/>
      <c r="K26" s="187"/>
      <c r="L26" s="197">
        <v>7806</v>
      </c>
      <c r="M26" s="197"/>
      <c r="N26" s="197">
        <v>7806</v>
      </c>
      <c r="O26" s="197"/>
      <c r="P26" s="197">
        <v>0</v>
      </c>
      <c r="Q26" s="197"/>
      <c r="R26" s="197">
        <v>0</v>
      </c>
    </row>
    <row r="27" spans="1:18">
      <c r="A27" s="187" t="s">
        <v>108</v>
      </c>
      <c r="B27" s="188"/>
      <c r="C27" s="215">
        <v>246</v>
      </c>
      <c r="D27" s="187"/>
      <c r="E27" s="188">
        <v>9</v>
      </c>
      <c r="F27" s="187"/>
      <c r="G27" s="188"/>
      <c r="H27" s="188"/>
      <c r="I27" s="197">
        <v>255</v>
      </c>
      <c r="J27" s="197"/>
      <c r="K27" s="187"/>
      <c r="L27" s="197">
        <v>255</v>
      </c>
      <c r="M27" s="197"/>
      <c r="N27" s="197">
        <v>246</v>
      </c>
      <c r="O27" s="197"/>
      <c r="P27" s="197">
        <v>9</v>
      </c>
      <c r="Q27" s="197"/>
      <c r="R27" s="197">
        <v>0</v>
      </c>
    </row>
    <row r="28" spans="1:18">
      <c r="A28" s="194" t="s">
        <v>109</v>
      </c>
      <c r="B28" s="188"/>
      <c r="C28" s="215">
        <v>2144</v>
      </c>
      <c r="D28" s="187"/>
      <c r="E28" s="188"/>
      <c r="F28" s="187"/>
      <c r="G28" s="188"/>
      <c r="H28" s="188"/>
      <c r="I28" s="197">
        <v>2144</v>
      </c>
      <c r="J28" s="197"/>
      <c r="K28" s="187"/>
      <c r="L28" s="197">
        <v>2144</v>
      </c>
      <c r="M28" s="197"/>
      <c r="N28" s="197">
        <v>2144</v>
      </c>
      <c r="O28" s="197"/>
      <c r="P28" s="197">
        <v>0</v>
      </c>
      <c r="Q28" s="197"/>
      <c r="R28" s="197">
        <v>0</v>
      </c>
    </row>
    <row r="29" spans="1:18">
      <c r="A29" s="194" t="s">
        <v>110</v>
      </c>
      <c r="B29" s="188"/>
      <c r="C29" s="217"/>
      <c r="D29" s="199"/>
      <c r="E29" s="189"/>
      <c r="F29" s="199"/>
      <c r="G29" s="189"/>
      <c r="H29" s="189"/>
      <c r="I29" s="198">
        <v>0</v>
      </c>
      <c r="J29" s="198"/>
      <c r="K29" s="199"/>
      <c r="L29" s="198">
        <v>0</v>
      </c>
      <c r="M29" s="198"/>
      <c r="N29" s="198">
        <v>0</v>
      </c>
      <c r="O29" s="198"/>
      <c r="P29" s="198">
        <v>0</v>
      </c>
      <c r="Q29" s="198"/>
      <c r="R29" s="198">
        <v>0</v>
      </c>
    </row>
    <row r="30" spans="1:18">
      <c r="A30" s="187" t="s">
        <v>111</v>
      </c>
      <c r="B30" s="188"/>
      <c r="C30" s="215">
        <v>48098</v>
      </c>
      <c r="D30" s="188">
        <v>0</v>
      </c>
      <c r="E30" s="188">
        <v>9</v>
      </c>
      <c r="F30" s="188">
        <v>0</v>
      </c>
      <c r="G30" s="188"/>
      <c r="H30" s="188">
        <v>0</v>
      </c>
      <c r="I30" s="188">
        <v>48107</v>
      </c>
      <c r="J30" s="188"/>
      <c r="K30" s="187"/>
      <c r="L30" s="188">
        <v>48107</v>
      </c>
      <c r="M30" s="188">
        <v>0</v>
      </c>
      <c r="N30" s="188">
        <v>48098</v>
      </c>
      <c r="O30" s="188">
        <v>0</v>
      </c>
      <c r="P30" s="188">
        <v>9</v>
      </c>
      <c r="Q30" s="188">
        <v>0</v>
      </c>
      <c r="R30" s="188">
        <v>0</v>
      </c>
    </row>
    <row r="31" spans="1:18">
      <c r="A31" s="187"/>
      <c r="B31" s="188"/>
      <c r="C31" s="215"/>
      <c r="D31" s="187"/>
      <c r="E31" s="188"/>
      <c r="F31" s="187"/>
      <c r="G31" s="188"/>
      <c r="H31" s="188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18">
      <c r="A32" s="187"/>
      <c r="B32" s="187"/>
      <c r="C32" s="195"/>
      <c r="D32" s="187"/>
      <c r="E32" s="188"/>
      <c r="F32" s="187"/>
      <c r="G32" s="188"/>
      <c r="H32" s="188"/>
      <c r="I32" s="187"/>
      <c r="J32" s="187"/>
      <c r="K32" s="187"/>
      <c r="L32" s="187"/>
      <c r="M32" s="187"/>
      <c r="N32" s="187"/>
      <c r="O32" s="187"/>
      <c r="P32" s="187"/>
      <c r="Q32" s="187"/>
      <c r="R32" s="187"/>
    </row>
    <row r="33" spans="1:19">
      <c r="A33" s="187"/>
      <c r="B33" s="188"/>
      <c r="C33" s="215"/>
      <c r="D33" s="187"/>
      <c r="E33" s="188"/>
      <c r="F33" s="187"/>
      <c r="G33" s="188"/>
      <c r="H33" s="188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</row>
    <row r="34" spans="1:19">
      <c r="A34" s="187" t="s">
        <v>112</v>
      </c>
      <c r="B34" s="188"/>
      <c r="C34" s="215">
        <v>58</v>
      </c>
      <c r="D34" s="187"/>
      <c r="E34" s="205">
        <v>0</v>
      </c>
      <c r="F34" s="215">
        <v>350886</v>
      </c>
      <c r="G34" s="188">
        <v>0</v>
      </c>
      <c r="H34" s="188"/>
      <c r="I34" s="197">
        <v>350944</v>
      </c>
      <c r="J34" s="197"/>
      <c r="K34" s="188">
        <v>350944</v>
      </c>
      <c r="L34" s="197">
        <v>0</v>
      </c>
      <c r="M34" s="197"/>
      <c r="N34" s="197">
        <v>58</v>
      </c>
      <c r="O34" s="197">
        <v>0</v>
      </c>
      <c r="P34" s="197">
        <v>0</v>
      </c>
      <c r="Q34" s="197">
        <v>0</v>
      </c>
      <c r="R34" s="197">
        <v>350886</v>
      </c>
      <c r="S34" s="187"/>
    </row>
    <row r="35" spans="1:19">
      <c r="A35" s="194" t="s">
        <v>113</v>
      </c>
      <c r="B35" s="188"/>
      <c r="C35" s="215">
        <v>78346</v>
      </c>
      <c r="D35" s="187"/>
      <c r="E35" s="188">
        <v>0</v>
      </c>
      <c r="F35" s="188">
        <v>0</v>
      </c>
      <c r="G35" s="188"/>
      <c r="H35" s="188"/>
      <c r="I35" s="197">
        <v>78346</v>
      </c>
      <c r="J35" s="212"/>
      <c r="K35" s="188"/>
      <c r="L35" s="197">
        <v>78346</v>
      </c>
      <c r="M35" s="197"/>
      <c r="N35" s="197">
        <v>78346</v>
      </c>
      <c r="O35" s="197"/>
      <c r="P35" s="197">
        <v>0</v>
      </c>
      <c r="Q35" s="197"/>
      <c r="R35" s="197">
        <v>0</v>
      </c>
      <c r="S35" s="197">
        <v>0</v>
      </c>
    </row>
    <row r="36" spans="1:19">
      <c r="A36" s="194" t="s">
        <v>114</v>
      </c>
      <c r="B36" s="188"/>
      <c r="C36" s="188">
        <v>103</v>
      </c>
      <c r="D36" s="187"/>
      <c r="E36" s="205"/>
      <c r="F36" s="188"/>
      <c r="G36" s="188"/>
      <c r="H36" s="188"/>
      <c r="I36" s="197">
        <v>103</v>
      </c>
      <c r="J36" s="212"/>
      <c r="K36" s="197"/>
      <c r="L36" s="197">
        <v>103</v>
      </c>
      <c r="M36" s="197"/>
      <c r="N36" s="197">
        <v>103</v>
      </c>
      <c r="O36" s="197"/>
      <c r="P36" s="197">
        <v>0</v>
      </c>
      <c r="Q36" s="197"/>
      <c r="R36" s="197">
        <v>0</v>
      </c>
      <c r="S36" s="187"/>
    </row>
    <row r="37" spans="1:19">
      <c r="A37" s="187" t="s">
        <v>115</v>
      </c>
      <c r="B37" s="188"/>
      <c r="C37" s="188">
        <v>40115</v>
      </c>
      <c r="D37" s="187"/>
      <c r="E37" s="188">
        <v>2194</v>
      </c>
      <c r="F37" s="187"/>
      <c r="G37" s="188"/>
      <c r="H37" s="188"/>
      <c r="I37" s="197">
        <v>42309</v>
      </c>
      <c r="J37" s="212"/>
      <c r="K37" s="187"/>
      <c r="L37" s="197">
        <v>42309</v>
      </c>
      <c r="M37" s="197">
        <v>0</v>
      </c>
      <c r="N37" s="197">
        <v>40115</v>
      </c>
      <c r="O37" s="197"/>
      <c r="P37" s="197">
        <v>2194</v>
      </c>
      <c r="Q37" s="197"/>
      <c r="R37" s="197">
        <v>0</v>
      </c>
      <c r="S37" s="187"/>
    </row>
    <row r="38" spans="1:19">
      <c r="A38" s="187" t="s">
        <v>116</v>
      </c>
      <c r="B38" s="188"/>
      <c r="C38" s="215">
        <v>39003</v>
      </c>
      <c r="D38" s="187"/>
      <c r="E38" s="188">
        <v>24101</v>
      </c>
      <c r="F38" s="188">
        <v>74959</v>
      </c>
      <c r="G38" s="188"/>
      <c r="H38" s="188"/>
      <c r="I38" s="197">
        <v>138063</v>
      </c>
      <c r="J38" s="212"/>
      <c r="K38" s="187"/>
      <c r="L38" s="197">
        <v>138063</v>
      </c>
      <c r="M38" s="197"/>
      <c r="N38" s="197">
        <v>39003</v>
      </c>
      <c r="O38" s="197"/>
      <c r="P38" s="197">
        <v>24101</v>
      </c>
      <c r="Q38" s="197"/>
      <c r="R38" s="197"/>
      <c r="S38" s="187"/>
    </row>
    <row r="39" spans="1:19">
      <c r="A39" s="187"/>
      <c r="B39" s="188"/>
      <c r="C39" s="189"/>
      <c r="D39" s="199"/>
      <c r="E39" s="189"/>
      <c r="F39" s="199"/>
      <c r="G39" s="189"/>
      <c r="H39" s="18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87"/>
    </row>
    <row r="40" spans="1:19">
      <c r="A40" s="187" t="s">
        <v>117</v>
      </c>
      <c r="B40" s="188"/>
      <c r="C40" s="188">
        <v>157625</v>
      </c>
      <c r="D40" s="187"/>
      <c r="E40" s="188">
        <v>26295</v>
      </c>
      <c r="F40" s="188">
        <v>425845</v>
      </c>
      <c r="G40" s="188">
        <v>0</v>
      </c>
      <c r="H40" s="188">
        <v>0</v>
      </c>
      <c r="I40" s="188">
        <v>609765</v>
      </c>
      <c r="J40" s="188">
        <v>0</v>
      </c>
      <c r="K40" s="188">
        <v>350944</v>
      </c>
      <c r="L40" s="188">
        <v>258821</v>
      </c>
      <c r="M40" s="188">
        <v>0</v>
      </c>
      <c r="N40" s="188">
        <v>157625</v>
      </c>
      <c r="O40" s="188">
        <v>0</v>
      </c>
      <c r="P40" s="188">
        <v>26295</v>
      </c>
      <c r="Q40" s="188">
        <v>0</v>
      </c>
      <c r="R40" s="188">
        <v>350886</v>
      </c>
      <c r="S40" s="187"/>
    </row>
    <row r="41" spans="1:19">
      <c r="A41" s="187"/>
      <c r="B41" s="188"/>
      <c r="C41" s="188"/>
      <c r="D41" s="187"/>
      <c r="E41" s="188"/>
      <c r="F41" s="188"/>
      <c r="G41" s="188"/>
      <c r="H41" s="188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</row>
    <row r="42" spans="1:19" ht="13.5" thickBot="1">
      <c r="A42" s="187" t="s">
        <v>118</v>
      </c>
      <c r="B42" s="188"/>
      <c r="C42" s="190">
        <v>676208</v>
      </c>
      <c r="D42" s="190">
        <v>6</v>
      </c>
      <c r="E42" s="190">
        <v>38246</v>
      </c>
      <c r="F42" s="190">
        <v>445139</v>
      </c>
      <c r="G42" s="190">
        <v>246</v>
      </c>
      <c r="H42" s="190">
        <v>0</v>
      </c>
      <c r="I42" s="190">
        <v>1159845</v>
      </c>
      <c r="J42" s="190">
        <v>0</v>
      </c>
      <c r="K42" s="190">
        <v>384876</v>
      </c>
      <c r="L42" s="190">
        <v>774969</v>
      </c>
      <c r="M42" s="190">
        <v>0</v>
      </c>
      <c r="N42" s="190">
        <v>676208</v>
      </c>
      <c r="O42" s="190">
        <v>0</v>
      </c>
      <c r="P42" s="190">
        <v>38246</v>
      </c>
      <c r="Q42" s="190">
        <v>0</v>
      </c>
      <c r="R42" s="190">
        <v>370180</v>
      </c>
      <c r="S42" s="187"/>
    </row>
    <row r="43" spans="1:19" ht="13.5" thickTop="1">
      <c r="A43" s="187"/>
      <c r="B43" s="187"/>
      <c r="C43" s="187"/>
      <c r="D43" s="187"/>
      <c r="E43" s="188"/>
      <c r="F43" s="187"/>
      <c r="G43" s="188"/>
      <c r="H43" s="188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</row>
    <row r="44" spans="1:19">
      <c r="A44" s="187"/>
      <c r="B44" s="187"/>
      <c r="C44" s="197"/>
      <c r="D44" s="187"/>
      <c r="E44" s="187"/>
      <c r="F44" s="197"/>
      <c r="G44" s="188"/>
      <c r="H44" s="188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</row>
    <row r="45" spans="1:19">
      <c r="A45" s="187"/>
      <c r="B45" s="187"/>
      <c r="C45" s="197"/>
      <c r="D45" s="187"/>
      <c r="E45" s="187"/>
      <c r="F45" s="187"/>
      <c r="G45" s="197"/>
      <c r="H45" s="19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</row>
    <row r="46" spans="1:19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273" t="s">
        <v>119</v>
      </c>
      <c r="M46" s="187"/>
      <c r="N46" s="187"/>
      <c r="O46" s="187"/>
      <c r="P46" s="187"/>
      <c r="Q46" s="187"/>
      <c r="R46" s="187"/>
      <c r="S46" s="187"/>
    </row>
    <row r="47" spans="1:19">
      <c r="A47" s="187" t="s">
        <v>72</v>
      </c>
      <c r="B47" s="187"/>
      <c r="C47" s="187"/>
      <c r="D47" s="187"/>
      <c r="E47" s="187"/>
      <c r="F47" s="187"/>
      <c r="G47" s="187"/>
      <c r="H47" s="187"/>
      <c r="I47" s="197">
        <v>0</v>
      </c>
      <c r="J47" s="197"/>
      <c r="K47" s="187"/>
      <c r="L47" s="187"/>
      <c r="M47" s="187"/>
      <c r="N47" s="187"/>
      <c r="O47" s="187"/>
      <c r="P47" s="187"/>
      <c r="Q47" s="187"/>
      <c r="R47" s="187"/>
      <c r="S47" s="187"/>
    </row>
    <row r="48" spans="1:19">
      <c r="A48" s="187" t="s">
        <v>73</v>
      </c>
      <c r="B48" s="187"/>
      <c r="C48" s="206">
        <v>41729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210">
        <v>41743.60204849537</v>
      </c>
      <c r="R48" s="187"/>
      <c r="S48" s="187"/>
    </row>
    <row r="50" spans="1:21">
      <c r="A50" s="187"/>
      <c r="B50" s="187"/>
      <c r="C50" s="229" t="s">
        <v>74</v>
      </c>
      <c r="D50" s="187" t="s">
        <v>75</v>
      </c>
      <c r="E50" s="229" t="s">
        <v>76</v>
      </c>
      <c r="F50" s="200" t="s">
        <v>77</v>
      </c>
      <c r="G50" s="200" t="s">
        <v>78</v>
      </c>
      <c r="H50" s="200" t="s">
        <v>79</v>
      </c>
      <c r="I50" s="187" t="s">
        <v>80</v>
      </c>
      <c r="J50" s="224" t="s">
        <v>81</v>
      </c>
      <c r="K50" s="202" t="s">
        <v>82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</row>
    <row r="51" spans="1:21">
      <c r="A51" s="187" t="s">
        <v>83</v>
      </c>
      <c r="B51" s="187"/>
      <c r="C51" s="230">
        <v>41729</v>
      </c>
      <c r="D51" s="201">
        <v>41729</v>
      </c>
      <c r="E51" s="230">
        <v>41729</v>
      </c>
      <c r="F51" s="201">
        <v>41729</v>
      </c>
      <c r="G51" s="201">
        <v>41729</v>
      </c>
      <c r="H51" s="201">
        <v>41729</v>
      </c>
      <c r="I51" s="201">
        <v>41729</v>
      </c>
      <c r="J51" s="225" t="s">
        <v>84</v>
      </c>
      <c r="K51" s="203" t="s">
        <v>85</v>
      </c>
      <c r="L51" s="203" t="s">
        <v>86</v>
      </c>
      <c r="M51" s="203" t="s">
        <v>87</v>
      </c>
      <c r="N51" s="203" t="s">
        <v>74</v>
      </c>
      <c r="O51" s="204" t="s">
        <v>120</v>
      </c>
      <c r="P51" s="208" t="s">
        <v>121</v>
      </c>
      <c r="Q51" s="204" t="s">
        <v>89</v>
      </c>
      <c r="R51" s="208" t="s">
        <v>90</v>
      </c>
      <c r="S51" s="187"/>
      <c r="T51" s="187"/>
      <c r="U51" s="187"/>
    </row>
    <row r="52" spans="1:21">
      <c r="A52" s="187"/>
      <c r="B52" s="187"/>
      <c r="C52" s="187"/>
      <c r="D52" s="187"/>
      <c r="E52" s="195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>
      <c r="A53" s="187" t="s">
        <v>122</v>
      </c>
      <c r="B53" s="188"/>
      <c r="C53" s="215">
        <v>54420</v>
      </c>
      <c r="D53" s="195"/>
      <c r="E53" s="195"/>
      <c r="F53" s="195"/>
      <c r="G53" s="195"/>
      <c r="H53" s="195"/>
      <c r="I53" s="212">
        <v>54420</v>
      </c>
      <c r="J53" s="212">
        <v>13642</v>
      </c>
      <c r="K53" s="195"/>
      <c r="L53" s="212">
        <v>68062</v>
      </c>
      <c r="M53" s="197"/>
      <c r="N53" s="197"/>
      <c r="O53" s="188"/>
      <c r="P53" s="197">
        <v>0</v>
      </c>
      <c r="Q53" s="197"/>
      <c r="R53" s="197">
        <v>0</v>
      </c>
      <c r="S53" s="187"/>
      <c r="T53" s="187"/>
      <c r="U53" s="187"/>
    </row>
    <row r="54" spans="1:21">
      <c r="A54" s="187" t="s">
        <v>123</v>
      </c>
      <c r="B54" s="188"/>
      <c r="C54" s="213">
        <v>32032</v>
      </c>
      <c r="D54" s="195"/>
      <c r="E54" s="215">
        <v>6242</v>
      </c>
      <c r="F54" s="277">
        <v>47</v>
      </c>
      <c r="G54" s="195">
        <v>6</v>
      </c>
      <c r="H54" s="215"/>
      <c r="I54" s="212">
        <v>38327</v>
      </c>
      <c r="J54" s="280">
        <v>-13642</v>
      </c>
      <c r="K54" s="215">
        <v>6013</v>
      </c>
      <c r="L54" s="212">
        <v>18672</v>
      </c>
      <c r="M54" s="197"/>
      <c r="N54" s="197"/>
      <c r="O54" s="188"/>
      <c r="P54" s="197">
        <v>6242</v>
      </c>
      <c r="Q54" s="197"/>
      <c r="R54" s="197">
        <v>47</v>
      </c>
      <c r="S54" s="187"/>
      <c r="T54" s="187"/>
      <c r="U54" s="187"/>
    </row>
    <row r="55" spans="1:21">
      <c r="A55" s="187" t="s">
        <v>124</v>
      </c>
      <c r="B55" s="188"/>
      <c r="C55" s="267">
        <v>7041</v>
      </c>
      <c r="D55" s="195"/>
      <c r="E55" s="195">
        <v>37</v>
      </c>
      <c r="F55" s="277">
        <v>9</v>
      </c>
      <c r="G55" s="215">
        <v>45</v>
      </c>
      <c r="H55" s="215"/>
      <c r="I55" s="212">
        <v>7132</v>
      </c>
      <c r="J55" s="212"/>
      <c r="K55" s="195"/>
      <c r="L55" s="212">
        <v>7132</v>
      </c>
      <c r="M55" s="197"/>
      <c r="N55" s="197"/>
      <c r="O55" s="188"/>
      <c r="P55" s="197">
        <v>37</v>
      </c>
      <c r="Q55" s="197"/>
      <c r="R55" s="197">
        <v>9</v>
      </c>
      <c r="S55" s="187"/>
      <c r="T55" s="187"/>
      <c r="U55" s="267">
        <v>7262</v>
      </c>
    </row>
    <row r="56" spans="1:21">
      <c r="A56" s="194" t="s">
        <v>99</v>
      </c>
      <c r="B56" s="188"/>
      <c r="C56" s="215">
        <v>1943</v>
      </c>
      <c r="D56" s="195"/>
      <c r="E56" s="195"/>
      <c r="F56" s="215"/>
      <c r="G56" s="215"/>
      <c r="H56" s="215"/>
      <c r="I56" s="212">
        <v>1943</v>
      </c>
      <c r="J56" s="212"/>
      <c r="K56" s="195"/>
      <c r="L56" s="212">
        <v>1943</v>
      </c>
      <c r="M56" s="197"/>
      <c r="N56" s="197"/>
      <c r="O56" s="188"/>
      <c r="P56" s="197">
        <v>0</v>
      </c>
      <c r="Q56" s="197"/>
      <c r="R56" s="197">
        <v>0</v>
      </c>
      <c r="S56" s="187"/>
      <c r="T56" s="187"/>
      <c r="U56" s="187"/>
    </row>
    <row r="57" spans="1:21">
      <c r="A57" s="187" t="s">
        <v>125</v>
      </c>
      <c r="B57" s="188"/>
      <c r="C57" s="215">
        <v>9414</v>
      </c>
      <c r="D57" s="195"/>
      <c r="E57" s="195">
        <v>480</v>
      </c>
      <c r="F57" s="277">
        <v>8</v>
      </c>
      <c r="G57" s="215"/>
      <c r="H57" s="215"/>
      <c r="I57" s="212">
        <v>9902</v>
      </c>
      <c r="J57" s="212"/>
      <c r="K57" s="195"/>
      <c r="L57" s="212">
        <v>9902</v>
      </c>
      <c r="M57" s="197"/>
      <c r="N57" s="197"/>
      <c r="O57" s="188"/>
      <c r="P57" s="197">
        <v>480</v>
      </c>
      <c r="Q57" s="197"/>
      <c r="R57" s="197">
        <v>8</v>
      </c>
      <c r="S57" s="187"/>
      <c r="T57" s="187"/>
      <c r="U57" s="215">
        <v>9086</v>
      </c>
    </row>
    <row r="58" spans="1:21">
      <c r="A58" s="194" t="s">
        <v>126</v>
      </c>
      <c r="B58" s="188"/>
      <c r="C58" s="215">
        <v>240</v>
      </c>
      <c r="D58" s="195"/>
      <c r="E58" s="195">
        <v>240</v>
      </c>
      <c r="F58" s="215"/>
      <c r="G58" s="215"/>
      <c r="H58" s="215"/>
      <c r="I58" s="212">
        <v>480</v>
      </c>
      <c r="J58" s="212"/>
      <c r="K58" s="195"/>
      <c r="L58" s="212">
        <v>480</v>
      </c>
      <c r="M58" s="197"/>
      <c r="N58" s="197"/>
      <c r="O58" s="188"/>
      <c r="P58" s="197">
        <v>240</v>
      </c>
      <c r="Q58" s="197"/>
      <c r="R58" s="197"/>
      <c r="S58" s="187"/>
      <c r="T58" s="187"/>
      <c r="U58" s="187"/>
    </row>
    <row r="59" spans="1:21">
      <c r="A59" s="187" t="s">
        <v>127</v>
      </c>
      <c r="B59" s="188"/>
      <c r="C59" s="215">
        <v>8144</v>
      </c>
      <c r="D59" s="215">
        <v>21</v>
      </c>
      <c r="E59" s="215">
        <v>10393</v>
      </c>
      <c r="F59" s="215">
        <v>6</v>
      </c>
      <c r="G59" s="215">
        <v>175</v>
      </c>
      <c r="H59" s="215">
        <v>0</v>
      </c>
      <c r="I59" s="215">
        <v>18739</v>
      </c>
      <c r="J59" s="215"/>
      <c r="K59" s="215">
        <v>10979</v>
      </c>
      <c r="L59" s="215">
        <v>7760</v>
      </c>
      <c r="M59" s="197"/>
      <c r="N59" s="197"/>
      <c r="O59" s="188"/>
      <c r="P59" s="197">
        <v>10393</v>
      </c>
      <c r="Q59" s="197"/>
      <c r="R59" s="197">
        <v>6</v>
      </c>
      <c r="S59" s="187"/>
      <c r="T59" s="187"/>
      <c r="U59" s="187"/>
    </row>
    <row r="60" spans="1:21">
      <c r="A60" s="187" t="s">
        <v>128</v>
      </c>
      <c r="B60" s="188"/>
      <c r="C60" s="215">
        <v>8144</v>
      </c>
      <c r="D60" s="215">
        <v>21</v>
      </c>
      <c r="E60" s="215">
        <v>10393</v>
      </c>
      <c r="F60" s="215">
        <v>6</v>
      </c>
      <c r="G60" s="215">
        <v>175</v>
      </c>
      <c r="H60" s="215"/>
      <c r="I60" s="212">
        <v>18739</v>
      </c>
      <c r="J60" s="212"/>
      <c r="K60" s="212">
        <v>10979</v>
      </c>
      <c r="L60" s="212">
        <v>7760</v>
      </c>
      <c r="M60" s="197"/>
      <c r="N60" s="197"/>
      <c r="O60" s="188"/>
      <c r="P60" s="197">
        <v>10393</v>
      </c>
      <c r="Q60" s="197"/>
      <c r="R60" s="197">
        <v>6</v>
      </c>
      <c r="S60" s="197"/>
      <c r="T60" s="187"/>
      <c r="U60" s="187"/>
    </row>
    <row r="61" spans="1:21">
      <c r="A61" s="187" t="s">
        <v>129</v>
      </c>
      <c r="B61" s="188"/>
      <c r="C61" s="217">
        <v>15879</v>
      </c>
      <c r="D61" s="274"/>
      <c r="E61" s="217"/>
      <c r="F61" s="217">
        <v>5366</v>
      </c>
      <c r="G61" s="217"/>
      <c r="H61" s="217"/>
      <c r="I61" s="226">
        <v>21245</v>
      </c>
      <c r="J61" s="226"/>
      <c r="K61" s="226">
        <v>14470</v>
      </c>
      <c r="L61" s="226">
        <v>6775</v>
      </c>
      <c r="M61" s="198"/>
      <c r="N61" s="198"/>
      <c r="O61" s="198"/>
      <c r="P61" s="198">
        <v>0</v>
      </c>
      <c r="Q61" s="198"/>
      <c r="R61" s="198">
        <v>5366</v>
      </c>
      <c r="S61" s="187"/>
      <c r="T61" s="187"/>
      <c r="U61" s="187"/>
    </row>
    <row r="62" spans="1:21">
      <c r="A62" s="187"/>
      <c r="B62" s="188"/>
      <c r="C62" s="215"/>
      <c r="D62" s="195"/>
      <c r="E62" s="215"/>
      <c r="F62" s="215"/>
      <c r="G62" s="215"/>
      <c r="H62" s="215"/>
      <c r="I62" s="195"/>
      <c r="J62" s="195"/>
      <c r="K62" s="195"/>
      <c r="L62" s="195"/>
      <c r="M62" s="187"/>
      <c r="N62" s="187"/>
      <c r="O62" s="188"/>
      <c r="P62" s="187"/>
      <c r="Q62" s="187"/>
      <c r="R62" s="187"/>
      <c r="S62" s="187"/>
      <c r="T62" s="187"/>
      <c r="U62" s="187"/>
    </row>
    <row r="63" spans="1:21">
      <c r="A63" s="187" t="s">
        <v>130</v>
      </c>
      <c r="B63" s="188"/>
      <c r="C63" s="215">
        <v>129113</v>
      </c>
      <c r="D63" s="215">
        <v>21</v>
      </c>
      <c r="E63" s="215">
        <v>17392</v>
      </c>
      <c r="F63" s="215">
        <v>5436</v>
      </c>
      <c r="G63" s="215">
        <v>226</v>
      </c>
      <c r="H63" s="215">
        <v>0</v>
      </c>
      <c r="I63" s="215">
        <v>152188</v>
      </c>
      <c r="J63" s="215"/>
      <c r="K63" s="215">
        <v>31462</v>
      </c>
      <c r="L63" s="215">
        <v>120726</v>
      </c>
      <c r="M63" s="188">
        <v>0</v>
      </c>
      <c r="N63" s="188">
        <v>0</v>
      </c>
      <c r="O63" s="188">
        <v>0</v>
      </c>
      <c r="P63" s="188">
        <v>17392</v>
      </c>
      <c r="Q63" s="188">
        <v>0</v>
      </c>
      <c r="R63" s="188">
        <v>5436</v>
      </c>
      <c r="S63" s="187"/>
      <c r="T63" s="187"/>
      <c r="U63" s="187"/>
    </row>
    <row r="64" spans="1:21">
      <c r="A64" s="187"/>
      <c r="B64" s="188"/>
      <c r="C64" s="215"/>
      <c r="D64" s="215"/>
      <c r="E64" s="215"/>
      <c r="F64" s="215"/>
      <c r="G64" s="215"/>
      <c r="H64" s="215"/>
      <c r="I64" s="212"/>
      <c r="J64" s="212"/>
      <c r="K64" s="212"/>
      <c r="L64" s="215"/>
      <c r="M64" s="188"/>
      <c r="N64" s="188"/>
      <c r="O64" s="188"/>
      <c r="P64" s="188"/>
      <c r="Q64" s="188"/>
      <c r="R64" s="188"/>
      <c r="S64" s="187"/>
      <c r="T64" s="187"/>
      <c r="U64" s="187"/>
    </row>
    <row r="65" spans="1:25">
      <c r="A65" s="194" t="s">
        <v>131</v>
      </c>
      <c r="B65" s="188"/>
      <c r="C65" s="215">
        <v>155131</v>
      </c>
      <c r="D65" s="215"/>
      <c r="E65" s="215"/>
      <c r="F65" s="215"/>
      <c r="G65" s="215"/>
      <c r="H65" s="215"/>
      <c r="I65" s="212">
        <v>155131</v>
      </c>
      <c r="J65" s="212"/>
      <c r="K65" s="212"/>
      <c r="L65" s="212">
        <v>155131</v>
      </c>
      <c r="M65" s="188"/>
      <c r="N65" s="188"/>
      <c r="O65" s="188"/>
      <c r="P65" s="197">
        <v>0</v>
      </c>
      <c r="Q65" s="188"/>
      <c r="R65" s="188"/>
      <c r="S65" s="187"/>
      <c r="T65" s="187"/>
      <c r="U65" s="187"/>
      <c r="V65" s="187"/>
      <c r="W65" s="187"/>
      <c r="X65" s="187"/>
      <c r="Y65" s="187"/>
    </row>
    <row r="66" spans="1:25">
      <c r="A66" s="194" t="s">
        <v>132</v>
      </c>
      <c r="B66" s="188"/>
      <c r="C66" s="215"/>
      <c r="D66" s="215"/>
      <c r="E66" s="215"/>
      <c r="F66" s="215"/>
      <c r="G66" s="215"/>
      <c r="H66" s="215"/>
      <c r="I66" s="212">
        <v>0</v>
      </c>
      <c r="J66" s="212"/>
      <c r="K66" s="212"/>
      <c r="L66" s="212">
        <v>0</v>
      </c>
      <c r="M66" s="188"/>
      <c r="N66" s="188"/>
      <c r="O66" s="188"/>
      <c r="P66" s="197">
        <v>0</v>
      </c>
      <c r="Q66" s="188"/>
      <c r="R66" s="188"/>
      <c r="S66" s="187"/>
      <c r="T66" s="187"/>
      <c r="U66" s="187"/>
      <c r="V66" s="187"/>
      <c r="W66" s="187"/>
      <c r="X66" s="187"/>
      <c r="Y66" s="187"/>
    </row>
    <row r="67" spans="1:25">
      <c r="A67" s="194" t="s">
        <v>126</v>
      </c>
      <c r="B67" s="188"/>
      <c r="C67" s="215">
        <v>0</v>
      </c>
      <c r="D67" s="215"/>
      <c r="E67" s="215">
        <v>320</v>
      </c>
      <c r="F67" s="215"/>
      <c r="G67" s="215"/>
      <c r="H67" s="215"/>
      <c r="I67" s="212">
        <v>320</v>
      </c>
      <c r="J67" s="212"/>
      <c r="K67" s="212"/>
      <c r="L67" s="212">
        <v>320</v>
      </c>
      <c r="M67" s="188"/>
      <c r="N67" s="197"/>
      <c r="O67" s="188"/>
      <c r="P67" s="197">
        <v>320</v>
      </c>
      <c r="Q67" s="188"/>
      <c r="R67" s="188"/>
      <c r="S67" s="187"/>
      <c r="T67" s="187"/>
      <c r="U67" s="187"/>
      <c r="V67" s="187"/>
      <c r="W67" s="187"/>
      <c r="X67" s="187"/>
      <c r="Y67" s="187"/>
    </row>
    <row r="68" spans="1:25">
      <c r="A68" s="194" t="s">
        <v>133</v>
      </c>
      <c r="B68" s="188"/>
      <c r="C68" s="215"/>
      <c r="D68" s="195"/>
      <c r="E68" s="215"/>
      <c r="F68" s="215"/>
      <c r="G68" s="215"/>
      <c r="H68" s="215"/>
      <c r="I68" s="212">
        <v>0</v>
      </c>
      <c r="J68" s="212"/>
      <c r="K68" s="195"/>
      <c r="L68" s="212">
        <v>0</v>
      </c>
      <c r="M68" s="187"/>
      <c r="N68" s="187"/>
      <c r="O68" s="188"/>
      <c r="P68" s="197">
        <v>0</v>
      </c>
      <c r="Q68" s="187"/>
      <c r="R68" s="187"/>
      <c r="S68" s="187"/>
      <c r="T68" s="187"/>
      <c r="U68" s="187"/>
      <c r="V68" s="187"/>
      <c r="W68" s="187"/>
      <c r="X68" s="187"/>
      <c r="Y68" s="187"/>
    </row>
    <row r="69" spans="1:25">
      <c r="A69" s="187" t="s">
        <v>134</v>
      </c>
      <c r="B69" s="188"/>
      <c r="C69" s="215">
        <v>28685</v>
      </c>
      <c r="D69" s="195"/>
      <c r="E69" s="215"/>
      <c r="F69" s="215"/>
      <c r="G69" s="215"/>
      <c r="H69" s="215"/>
      <c r="I69" s="212">
        <v>28685</v>
      </c>
      <c r="J69" s="212"/>
      <c r="K69" s="195"/>
      <c r="L69" s="212">
        <v>28685</v>
      </c>
      <c r="M69" s="187"/>
      <c r="N69" s="187"/>
      <c r="O69" s="188"/>
      <c r="P69" s="197"/>
      <c r="Q69" s="187"/>
      <c r="R69" s="187"/>
      <c r="S69" s="187"/>
      <c r="T69" s="187"/>
      <c r="U69" s="187"/>
      <c r="V69" s="187"/>
      <c r="W69" s="187"/>
      <c r="X69" s="187"/>
      <c r="Y69" s="187"/>
    </row>
    <row r="70" spans="1:25">
      <c r="A70" s="269" t="s">
        <v>135</v>
      </c>
      <c r="B70" s="188"/>
      <c r="C70" s="215">
        <v>24707</v>
      </c>
      <c r="D70" s="195"/>
      <c r="E70" s="215"/>
      <c r="F70" s="215"/>
      <c r="G70" s="215"/>
      <c r="H70" s="215"/>
      <c r="I70" s="212">
        <v>24707</v>
      </c>
      <c r="J70" s="212"/>
      <c r="K70" s="195"/>
      <c r="L70" s="212">
        <v>24707</v>
      </c>
      <c r="M70" s="197"/>
      <c r="N70" s="197"/>
      <c r="O70" s="197"/>
      <c r="P70" s="197">
        <v>0</v>
      </c>
      <c r="Q70" s="197"/>
      <c r="R70" s="197">
        <v>0</v>
      </c>
      <c r="S70" s="187"/>
      <c r="T70" s="187"/>
      <c r="U70" s="187"/>
      <c r="V70" s="187"/>
      <c r="W70" s="187"/>
      <c r="X70" s="187"/>
      <c r="Y70" s="187"/>
    </row>
    <row r="71" spans="1:25">
      <c r="A71" s="194" t="s">
        <v>136</v>
      </c>
      <c r="B71" s="188"/>
      <c r="C71" s="214"/>
      <c r="D71" s="274"/>
      <c r="E71" s="217">
        <v>2132</v>
      </c>
      <c r="F71" s="274"/>
      <c r="G71" s="274"/>
      <c r="H71" s="274"/>
      <c r="I71" s="226">
        <v>2132</v>
      </c>
      <c r="J71" s="226"/>
      <c r="K71" s="226">
        <v>0</v>
      </c>
      <c r="L71" s="226">
        <v>2132</v>
      </c>
      <c r="M71" s="199"/>
      <c r="N71" s="199"/>
      <c r="O71" s="198"/>
      <c r="P71" s="198">
        <v>2132</v>
      </c>
      <c r="Q71" s="198"/>
      <c r="R71" s="198">
        <v>0</v>
      </c>
      <c r="S71" s="187"/>
      <c r="T71" s="187"/>
      <c r="U71" s="187"/>
      <c r="V71" s="187"/>
      <c r="W71" s="187"/>
      <c r="X71" s="187"/>
      <c r="Y71" s="187"/>
    </row>
    <row r="72" spans="1:25">
      <c r="A72" s="187" t="s">
        <v>137</v>
      </c>
      <c r="B72" s="188"/>
      <c r="C72" s="215">
        <v>208523</v>
      </c>
      <c r="D72" s="215">
        <v>0</v>
      </c>
      <c r="E72" s="215">
        <v>2452</v>
      </c>
      <c r="F72" s="215">
        <v>0</v>
      </c>
      <c r="G72" s="215"/>
      <c r="H72" s="215">
        <v>0</v>
      </c>
      <c r="I72" s="215">
        <v>210975</v>
      </c>
      <c r="J72" s="215"/>
      <c r="K72" s="215">
        <v>0</v>
      </c>
      <c r="L72" s="215">
        <v>210975</v>
      </c>
      <c r="M72" s="188">
        <v>0</v>
      </c>
      <c r="N72" s="188">
        <v>0</v>
      </c>
      <c r="O72" s="188">
        <v>0</v>
      </c>
      <c r="P72" s="188">
        <v>2452</v>
      </c>
      <c r="Q72" s="188">
        <v>0</v>
      </c>
      <c r="R72" s="188">
        <v>0</v>
      </c>
      <c r="S72" s="187"/>
      <c r="T72" s="187"/>
      <c r="U72" s="187"/>
      <c r="V72" s="187"/>
      <c r="W72" s="187"/>
      <c r="X72" s="187"/>
      <c r="Y72" s="187"/>
    </row>
    <row r="73" spans="1:25">
      <c r="A73" s="187"/>
      <c r="B73" s="188"/>
      <c r="C73" s="215"/>
      <c r="D73" s="195"/>
      <c r="E73" s="215"/>
      <c r="F73" s="195"/>
      <c r="G73" s="195"/>
      <c r="H73" s="195"/>
      <c r="I73" s="195"/>
      <c r="J73" s="195"/>
      <c r="K73" s="195"/>
      <c r="L73" s="195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</row>
    <row r="74" spans="1:25">
      <c r="A74" s="187" t="s">
        <v>138</v>
      </c>
      <c r="B74" s="188"/>
      <c r="C74" s="215">
        <v>0</v>
      </c>
      <c r="D74" s="195"/>
      <c r="E74" s="215"/>
      <c r="F74" s="195"/>
      <c r="G74" s="195"/>
      <c r="H74" s="195"/>
      <c r="I74" s="195"/>
      <c r="J74" s="195"/>
      <c r="K74" s="195"/>
      <c r="L74" s="195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</row>
    <row r="75" spans="1:25">
      <c r="A75" s="187"/>
      <c r="B75" s="188"/>
      <c r="C75" s="215"/>
      <c r="D75" s="195"/>
      <c r="E75" s="215"/>
      <c r="F75" s="195"/>
      <c r="G75" s="195"/>
      <c r="H75" s="195"/>
      <c r="I75" s="195"/>
      <c r="J75" s="195"/>
      <c r="K75" s="195"/>
      <c r="L75" s="195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</row>
    <row r="76" spans="1:25">
      <c r="A76" s="187" t="s">
        <v>139</v>
      </c>
      <c r="B76" s="188"/>
      <c r="C76" s="215">
        <v>0</v>
      </c>
      <c r="D76" s="195"/>
      <c r="E76" s="215"/>
      <c r="F76" s="195"/>
      <c r="G76" s="195"/>
      <c r="H76" s="195"/>
      <c r="I76" s="195"/>
      <c r="J76" s="195"/>
      <c r="K76" s="215">
        <v>3565</v>
      </c>
      <c r="L76" s="215">
        <v>3565</v>
      </c>
      <c r="M76" s="188"/>
      <c r="N76" s="188"/>
      <c r="O76" s="188"/>
      <c r="P76" s="188"/>
      <c r="Q76" s="188"/>
      <c r="R76" s="188">
        <v>0</v>
      </c>
      <c r="S76" s="187"/>
      <c r="T76" s="187"/>
      <c r="U76" s="187"/>
      <c r="V76" s="187"/>
      <c r="W76" s="187"/>
      <c r="X76" s="187"/>
      <c r="Y76" s="187"/>
    </row>
    <row r="77" spans="1:25">
      <c r="A77" s="187"/>
      <c r="B77" s="188"/>
      <c r="C77" s="215"/>
      <c r="D77" s="195"/>
      <c r="E77" s="215"/>
      <c r="F77" s="195"/>
      <c r="G77" s="195"/>
      <c r="H77" s="195"/>
      <c r="I77" s="195"/>
      <c r="J77" s="195"/>
      <c r="K77" s="215"/>
      <c r="L77" s="195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</row>
    <row r="78" spans="1:25">
      <c r="A78" s="187"/>
      <c r="B78" s="187"/>
      <c r="C78" s="195"/>
      <c r="D78" s="195"/>
      <c r="E78" s="215"/>
      <c r="F78" s="195"/>
      <c r="G78" s="195"/>
      <c r="H78" s="195"/>
      <c r="I78" s="195"/>
      <c r="J78" s="195"/>
      <c r="K78" s="195"/>
      <c r="L78" s="195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</row>
    <row r="79" spans="1:25">
      <c r="A79" s="187"/>
      <c r="B79" s="188"/>
      <c r="C79" s="215"/>
      <c r="D79" s="195"/>
      <c r="E79" s="215"/>
      <c r="F79" s="195"/>
      <c r="G79" s="195"/>
      <c r="H79" s="195"/>
      <c r="I79" s="195"/>
      <c r="J79" s="195"/>
      <c r="K79" s="195"/>
      <c r="L79" s="195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</row>
    <row r="80" spans="1:25">
      <c r="A80" s="187"/>
      <c r="B80" s="187"/>
      <c r="C80" s="195"/>
      <c r="D80" s="187"/>
      <c r="E80" s="215"/>
      <c r="F80" s="187"/>
      <c r="G80" s="187"/>
      <c r="H80" s="187"/>
      <c r="I80" s="187"/>
      <c r="J80" s="187"/>
      <c r="K80" s="187"/>
      <c r="L80" s="195"/>
      <c r="M80" s="187"/>
      <c r="N80" s="187"/>
      <c r="O80" s="187"/>
      <c r="P80" s="187"/>
      <c r="Q80" s="187"/>
      <c r="R80" s="187"/>
      <c r="S80" s="187"/>
      <c r="T80" s="187"/>
      <c r="U80" s="187"/>
      <c r="V80" s="194" t="s">
        <v>140</v>
      </c>
      <c r="W80" s="187"/>
      <c r="X80" s="187"/>
      <c r="Y80" s="187" t="s">
        <v>141</v>
      </c>
    </row>
    <row r="81" spans="1:29" ht="15">
      <c r="A81" s="187" t="s">
        <v>142</v>
      </c>
      <c r="B81" s="188"/>
      <c r="C81" s="215">
        <v>146755</v>
      </c>
      <c r="D81" s="188">
        <v>53</v>
      </c>
      <c r="E81" s="215">
        <v>33000</v>
      </c>
      <c r="F81" s="188">
        <v>128515</v>
      </c>
      <c r="G81" s="188">
        <v>900</v>
      </c>
      <c r="H81" s="188">
        <v>0</v>
      </c>
      <c r="I81" s="188">
        <v>309223</v>
      </c>
      <c r="J81" s="188"/>
      <c r="K81" s="188">
        <v>180708</v>
      </c>
      <c r="L81" s="215">
        <v>128515</v>
      </c>
      <c r="M81" s="188"/>
      <c r="N81" s="188"/>
      <c r="O81" s="188"/>
      <c r="P81" s="197">
        <v>33000</v>
      </c>
      <c r="Q81" s="188">
        <v>0</v>
      </c>
      <c r="R81" s="188">
        <v>128515</v>
      </c>
      <c r="S81" s="187"/>
      <c r="T81" s="187"/>
      <c r="U81" s="187"/>
      <c r="V81" s="219" t="s">
        <v>47</v>
      </c>
      <c r="W81" s="220"/>
      <c r="X81" s="221">
        <v>128515</v>
      </c>
      <c r="Y81" s="221">
        <v>124547</v>
      </c>
    </row>
    <row r="82" spans="1:29" ht="15">
      <c r="A82" s="187" t="s">
        <v>143</v>
      </c>
      <c r="B82" s="188"/>
      <c r="C82" s="215">
        <v>146755</v>
      </c>
      <c r="D82" s="188">
        <v>53</v>
      </c>
      <c r="E82" s="215">
        <v>33000</v>
      </c>
      <c r="F82" s="215">
        <v>128515</v>
      </c>
      <c r="G82" s="215">
        <v>900</v>
      </c>
      <c r="H82" s="215"/>
      <c r="I82" s="197">
        <v>309223</v>
      </c>
      <c r="J82" s="197"/>
      <c r="K82" s="197">
        <v>180708</v>
      </c>
      <c r="L82" s="212">
        <v>128515</v>
      </c>
      <c r="M82" s="197"/>
      <c r="N82" s="197"/>
      <c r="O82" s="187"/>
      <c r="P82" s="197">
        <v>33000</v>
      </c>
      <c r="Q82" s="197"/>
      <c r="R82" s="188">
        <v>128515</v>
      </c>
      <c r="S82" s="187"/>
      <c r="T82" s="187"/>
      <c r="U82" s="187"/>
      <c r="V82" s="219" t="s">
        <v>48</v>
      </c>
      <c r="W82" s="220"/>
      <c r="X82" s="221">
        <v>-10870</v>
      </c>
      <c r="Y82" s="221">
        <v>-10870</v>
      </c>
    </row>
    <row r="83" spans="1:29" ht="15">
      <c r="A83" s="187" t="s">
        <v>144</v>
      </c>
      <c r="B83" s="188"/>
      <c r="C83" s="215"/>
      <c r="D83" s="187"/>
      <c r="E83" s="215"/>
      <c r="F83" s="187"/>
      <c r="G83" s="187"/>
      <c r="H83" s="187"/>
      <c r="I83" s="197">
        <v>0</v>
      </c>
      <c r="J83" s="197"/>
      <c r="K83" s="197">
        <v>0</v>
      </c>
      <c r="L83" s="212">
        <v>0</v>
      </c>
      <c r="M83" s="197"/>
      <c r="N83" s="197"/>
      <c r="O83" s="197"/>
      <c r="P83" s="197">
        <v>0</v>
      </c>
      <c r="Q83" s="197"/>
      <c r="R83" s="188">
        <v>0</v>
      </c>
      <c r="S83" s="187"/>
      <c r="T83" s="187"/>
      <c r="U83" s="187"/>
      <c r="V83" s="219" t="s">
        <v>49</v>
      </c>
      <c r="W83" s="220"/>
      <c r="X83" s="221">
        <v>178844</v>
      </c>
      <c r="Y83" s="221">
        <v>181431</v>
      </c>
    </row>
    <row r="84" spans="1:29" ht="15">
      <c r="A84" s="187" t="s">
        <v>145</v>
      </c>
      <c r="B84" s="188"/>
      <c r="C84" s="213">
        <v>87718</v>
      </c>
      <c r="D84" s="187"/>
      <c r="E84" s="215"/>
      <c r="F84" s="215">
        <v>167974</v>
      </c>
      <c r="G84" s="215"/>
      <c r="H84" s="215"/>
      <c r="I84" s="197">
        <v>255692</v>
      </c>
      <c r="J84" s="197"/>
      <c r="K84" s="197">
        <v>87718</v>
      </c>
      <c r="L84" s="212">
        <v>167974</v>
      </c>
      <c r="M84" s="197"/>
      <c r="N84" s="197"/>
      <c r="O84" s="197"/>
      <c r="P84" s="197">
        <v>0</v>
      </c>
      <c r="Q84" s="197"/>
      <c r="R84" s="188">
        <v>167974</v>
      </c>
      <c r="S84" s="187"/>
      <c r="T84" s="187"/>
      <c r="U84" s="187"/>
      <c r="V84" s="219" t="s">
        <v>50</v>
      </c>
      <c r="W84" s="220"/>
      <c r="X84" s="221">
        <v>137149</v>
      </c>
      <c r="Y84" s="221">
        <v>129049</v>
      </c>
    </row>
    <row r="85" spans="1:29" ht="15">
      <c r="A85" s="187" t="s">
        <v>146</v>
      </c>
      <c r="B85" s="188"/>
      <c r="C85" s="215">
        <v>107244</v>
      </c>
      <c r="D85" s="188">
        <v>-68</v>
      </c>
      <c r="E85" s="215">
        <v>-12703</v>
      </c>
      <c r="F85" s="213">
        <v>164128</v>
      </c>
      <c r="G85" s="213">
        <v>-350</v>
      </c>
      <c r="H85" s="213"/>
      <c r="I85" s="197">
        <v>258251</v>
      </c>
      <c r="J85" s="197"/>
      <c r="K85" s="197">
        <v>94123</v>
      </c>
      <c r="L85" s="212">
        <v>164128</v>
      </c>
      <c r="M85" s="197"/>
      <c r="N85" s="197"/>
      <c r="O85" s="197"/>
      <c r="P85" s="197">
        <v>-12703</v>
      </c>
      <c r="Q85" s="197">
        <v>0</v>
      </c>
      <c r="R85" s="188">
        <v>164128</v>
      </c>
      <c r="S85" s="187"/>
      <c r="T85" s="187"/>
      <c r="U85" s="187"/>
      <c r="V85" s="219" t="s">
        <v>51</v>
      </c>
      <c r="W85" s="220"/>
      <c r="X85" s="221">
        <v>-15512</v>
      </c>
      <c r="Y85" s="221">
        <v>-16373</v>
      </c>
    </row>
    <row r="86" spans="1:29">
      <c r="A86" s="187" t="s">
        <v>147</v>
      </c>
      <c r="B86" s="188"/>
      <c r="C86" s="215"/>
      <c r="D86" s="215"/>
      <c r="E86" s="215"/>
      <c r="F86" s="213">
        <v>-15512</v>
      </c>
      <c r="G86" s="213">
        <v>62</v>
      </c>
      <c r="H86" s="213"/>
      <c r="I86" s="197">
        <v>-15450</v>
      </c>
      <c r="J86" s="197"/>
      <c r="K86" s="197">
        <v>62</v>
      </c>
      <c r="L86" s="212">
        <v>-15512</v>
      </c>
      <c r="M86" s="197"/>
      <c r="N86" s="197"/>
      <c r="O86" s="197"/>
      <c r="P86" s="197">
        <v>0</v>
      </c>
      <c r="Q86" s="197">
        <v>0</v>
      </c>
      <c r="R86" s="188">
        <v>-15512</v>
      </c>
      <c r="S86" s="187"/>
      <c r="T86" s="187"/>
      <c r="U86" s="187"/>
      <c r="V86" s="187"/>
      <c r="W86" s="187"/>
      <c r="X86" s="187"/>
      <c r="Y86" s="187"/>
    </row>
    <row r="87" spans="1:29">
      <c r="A87" s="187" t="s">
        <v>148</v>
      </c>
      <c r="B87" s="188"/>
      <c r="C87" s="217">
        <v>-3145</v>
      </c>
      <c r="D87" s="274"/>
      <c r="E87" s="217">
        <v>-1895</v>
      </c>
      <c r="F87" s="214">
        <v>-5402</v>
      </c>
      <c r="G87" s="214">
        <v>-592</v>
      </c>
      <c r="H87" s="214"/>
      <c r="I87" s="198">
        <v>-11034</v>
      </c>
      <c r="J87" s="226"/>
      <c r="K87" s="198">
        <v>-5632</v>
      </c>
      <c r="L87" s="226">
        <v>-5402</v>
      </c>
      <c r="M87" s="198"/>
      <c r="N87" s="198"/>
      <c r="O87" s="198">
        <v>0</v>
      </c>
      <c r="P87" s="198">
        <v>-1895</v>
      </c>
      <c r="Q87" s="198">
        <v>0</v>
      </c>
      <c r="R87" s="189">
        <v>-5402</v>
      </c>
      <c r="S87" s="187"/>
      <c r="T87" s="187"/>
      <c r="U87" s="187">
        <v>-3038</v>
      </c>
      <c r="V87" s="187"/>
      <c r="W87" s="187"/>
      <c r="X87" s="187"/>
      <c r="Y87" s="187"/>
    </row>
    <row r="88" spans="1:29">
      <c r="A88" s="187"/>
      <c r="B88" s="188"/>
      <c r="C88" s="188"/>
      <c r="D88" s="187"/>
      <c r="E88" s="188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</row>
    <row r="89" spans="1:29">
      <c r="A89" s="187" t="s">
        <v>149</v>
      </c>
      <c r="B89" s="188"/>
      <c r="C89" s="188">
        <v>338572</v>
      </c>
      <c r="D89" s="188">
        <v>-15</v>
      </c>
      <c r="E89" s="188">
        <v>18402</v>
      </c>
      <c r="F89" s="188">
        <v>439703</v>
      </c>
      <c r="G89" s="188">
        <v>20</v>
      </c>
      <c r="H89" s="188">
        <v>0</v>
      </c>
      <c r="I89" s="188">
        <v>796682</v>
      </c>
      <c r="J89" s="188">
        <v>0</v>
      </c>
      <c r="K89" s="188">
        <v>356979</v>
      </c>
      <c r="L89" s="188">
        <v>439703</v>
      </c>
      <c r="M89" s="188"/>
      <c r="N89" s="188"/>
      <c r="O89" s="188">
        <v>0</v>
      </c>
      <c r="P89" s="188">
        <v>18402</v>
      </c>
      <c r="Q89" s="188"/>
      <c r="R89" s="188">
        <v>439703</v>
      </c>
      <c r="S89" s="187"/>
      <c r="T89" s="187"/>
      <c r="U89" s="187"/>
      <c r="V89" s="187"/>
      <c r="W89" s="187"/>
      <c r="X89" s="187"/>
      <c r="Y89" s="187"/>
    </row>
    <row r="90" spans="1:29">
      <c r="A90" s="187"/>
      <c r="B90" s="188"/>
      <c r="C90" s="188"/>
      <c r="D90" s="187"/>
      <c r="E90" s="188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</row>
    <row r="91" spans="1:29" ht="13.5" thickBot="1">
      <c r="A91" s="187" t="s">
        <v>150</v>
      </c>
      <c r="B91" s="188"/>
      <c r="C91" s="190">
        <v>676208</v>
      </c>
      <c r="D91" s="190">
        <v>6</v>
      </c>
      <c r="E91" s="190">
        <v>38246</v>
      </c>
      <c r="F91" s="190">
        <v>445139</v>
      </c>
      <c r="G91" s="190">
        <v>246</v>
      </c>
      <c r="H91" s="190">
        <v>0</v>
      </c>
      <c r="I91" s="190">
        <v>1159845</v>
      </c>
      <c r="J91" s="190">
        <v>0</v>
      </c>
      <c r="K91" s="190">
        <v>384876</v>
      </c>
      <c r="L91" s="190">
        <v>774969</v>
      </c>
      <c r="M91" s="190">
        <v>0</v>
      </c>
      <c r="N91" s="190">
        <v>0</v>
      </c>
      <c r="O91" s="190">
        <v>0</v>
      </c>
      <c r="P91" s="190">
        <v>38246</v>
      </c>
      <c r="Q91" s="190">
        <v>0</v>
      </c>
      <c r="R91" s="190">
        <v>445139</v>
      </c>
      <c r="S91" s="187"/>
      <c r="T91" s="187"/>
      <c r="U91" s="187"/>
      <c r="V91" s="187"/>
      <c r="W91" s="187"/>
      <c r="X91" s="187"/>
      <c r="Y91" s="187"/>
    </row>
    <row r="92" spans="1:29" ht="13.5" thickTop="1">
      <c r="A92" s="187"/>
      <c r="B92" s="188"/>
      <c r="C92" s="188"/>
      <c r="D92" s="187"/>
      <c r="E92" s="188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</row>
    <row r="93" spans="1:29">
      <c r="A93" s="187"/>
      <c r="B93" s="188"/>
      <c r="C93" s="188">
        <v>0</v>
      </c>
      <c r="D93" s="188">
        <v>0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/>
      <c r="N93" s="188"/>
      <c r="O93" s="188">
        <v>0</v>
      </c>
      <c r="P93" s="188">
        <v>0</v>
      </c>
      <c r="Q93" s="188"/>
      <c r="R93" s="188">
        <v>-74959</v>
      </c>
      <c r="S93" s="187"/>
      <c r="T93" s="187"/>
      <c r="U93" s="187"/>
      <c r="V93" s="187"/>
      <c r="W93" s="187"/>
      <c r="X93" s="187"/>
      <c r="Y93" s="187"/>
    </row>
    <row r="94" spans="1:29">
      <c r="A94" s="187"/>
      <c r="B94" s="188"/>
      <c r="C94" s="188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97"/>
      <c r="P94" s="187"/>
      <c r="Q94" s="187"/>
      <c r="R94" s="187"/>
      <c r="S94" s="187"/>
      <c r="T94" s="187"/>
      <c r="U94" s="187"/>
      <c r="V94" s="187"/>
      <c r="W94" s="187"/>
      <c r="X94" s="187"/>
      <c r="Y94" s="187"/>
    </row>
    <row r="95" spans="1:29">
      <c r="A95" s="187" t="s">
        <v>119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</row>
    <row r="96" spans="1:29">
      <c r="A96" s="187" t="s">
        <v>73</v>
      </c>
      <c r="B96" s="187"/>
      <c r="C96" s="206">
        <v>41729</v>
      </c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210">
        <v>41743.60204849537</v>
      </c>
      <c r="Q96" s="187"/>
      <c r="R96" s="187"/>
      <c r="S96" s="187"/>
      <c r="T96" s="187"/>
      <c r="U96" s="187"/>
      <c r="V96" s="187"/>
      <c r="W96" s="187"/>
      <c r="X96" s="187"/>
      <c r="Y96" s="187"/>
      <c r="AA96" s="128" t="s">
        <v>73</v>
      </c>
      <c r="AC96" s="129">
        <v>41729</v>
      </c>
    </row>
    <row r="97" spans="1:37">
      <c r="A97" s="194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AA97" s="139"/>
    </row>
    <row r="98" spans="1:37">
      <c r="A98" s="187"/>
      <c r="B98" s="187"/>
      <c r="C98" s="229" t="s">
        <v>74</v>
      </c>
      <c r="D98" s="187" t="s">
        <v>75</v>
      </c>
      <c r="E98" s="231" t="s">
        <v>76</v>
      </c>
      <c r="F98" s="200" t="s">
        <v>77</v>
      </c>
      <c r="G98" s="200" t="s">
        <v>78</v>
      </c>
      <c r="H98" s="200" t="s">
        <v>79</v>
      </c>
      <c r="I98" s="187" t="s">
        <v>80</v>
      </c>
      <c r="J98" s="202" t="s">
        <v>82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AC98" s="131" t="s">
        <v>74</v>
      </c>
      <c r="AD98" s="128" t="s">
        <v>75</v>
      </c>
      <c r="AE98" s="145" t="s">
        <v>76</v>
      </c>
      <c r="AF98" s="132" t="s">
        <v>77</v>
      </c>
      <c r="AG98" s="132" t="s">
        <v>78</v>
      </c>
      <c r="AH98" s="132" t="s">
        <v>79</v>
      </c>
      <c r="AI98" s="128" t="s">
        <v>80</v>
      </c>
      <c r="AJ98" s="133" t="s">
        <v>82</v>
      </c>
    </row>
    <row r="99" spans="1:37">
      <c r="A99" s="187" t="s">
        <v>83</v>
      </c>
      <c r="B99" s="187"/>
      <c r="C99" s="230">
        <v>41729</v>
      </c>
      <c r="D99" s="201">
        <v>41729</v>
      </c>
      <c r="E99" s="230">
        <v>41729</v>
      </c>
      <c r="F99" s="201">
        <v>41729</v>
      </c>
      <c r="G99" s="201">
        <v>41729</v>
      </c>
      <c r="H99" s="201">
        <v>41729</v>
      </c>
      <c r="I99" s="201">
        <v>41729</v>
      </c>
      <c r="J99" s="203" t="s">
        <v>85</v>
      </c>
      <c r="K99" s="203" t="s">
        <v>86</v>
      </c>
      <c r="L99" s="187"/>
      <c r="M99" s="204" t="s">
        <v>74</v>
      </c>
      <c r="N99" s="204" t="s">
        <v>120</v>
      </c>
      <c r="O99" s="208" t="s">
        <v>121</v>
      </c>
      <c r="P99" s="204" t="s">
        <v>89</v>
      </c>
      <c r="Q99" s="208" t="s">
        <v>90</v>
      </c>
      <c r="R99" s="187"/>
      <c r="S99" s="187"/>
      <c r="T99" s="187"/>
      <c r="U99" s="187"/>
      <c r="V99" s="187"/>
      <c r="W99" s="187"/>
      <c r="X99" s="187"/>
      <c r="AA99" s="128" t="s">
        <v>83</v>
      </c>
      <c r="AC99" s="134">
        <v>41729</v>
      </c>
      <c r="AD99" s="144">
        <v>41729</v>
      </c>
      <c r="AE99" s="134">
        <v>41729</v>
      </c>
      <c r="AF99" s="144">
        <v>41729</v>
      </c>
      <c r="AG99" s="144">
        <v>41729</v>
      </c>
      <c r="AH99" s="144">
        <v>41729</v>
      </c>
      <c r="AI99" s="144">
        <v>41729</v>
      </c>
      <c r="AJ99" s="135" t="s">
        <v>85</v>
      </c>
      <c r="AK99" s="135" t="s">
        <v>86</v>
      </c>
    </row>
    <row r="100" spans="1:37">
      <c r="A100" s="187"/>
      <c r="B100" s="187"/>
      <c r="C100" s="187"/>
      <c r="D100" s="187"/>
      <c r="E100" s="195"/>
      <c r="F100" s="187"/>
      <c r="G100" s="187"/>
      <c r="H100" s="187"/>
      <c r="I100" s="187"/>
      <c r="J100" s="195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AE100" s="130"/>
      <c r="AJ100" s="130"/>
    </row>
    <row r="101" spans="1:37" ht="15">
      <c r="A101" s="187" t="s">
        <v>151</v>
      </c>
      <c r="B101" s="188"/>
      <c r="C101" s="188">
        <v>82220</v>
      </c>
      <c r="D101" s="187"/>
      <c r="E101" s="215">
        <v>1222</v>
      </c>
      <c r="F101" s="187"/>
      <c r="G101" s="188"/>
      <c r="H101" s="188"/>
      <c r="I101" s="197">
        <v>83442</v>
      </c>
      <c r="J101" s="215">
        <v>884</v>
      </c>
      <c r="K101" s="197">
        <v>82558</v>
      </c>
      <c r="L101" s="187"/>
      <c r="M101" s="197"/>
      <c r="N101" s="197"/>
      <c r="O101" s="197">
        <v>1222</v>
      </c>
      <c r="P101" s="197"/>
      <c r="Q101" s="197">
        <v>0</v>
      </c>
      <c r="R101" s="187"/>
      <c r="S101" s="187"/>
      <c r="T101" s="187"/>
      <c r="U101" s="187"/>
      <c r="V101" s="187"/>
      <c r="W101" s="187"/>
      <c r="X101" s="187"/>
      <c r="AA101" s="128" t="s">
        <v>151</v>
      </c>
      <c r="AB101" s="136"/>
      <c r="AC101" s="136">
        <f>C101-C154</f>
        <v>82220</v>
      </c>
      <c r="AD101" s="136">
        <f t="shared" ref="AD101:AK101" si="0">D101-D154</f>
        <v>0</v>
      </c>
      <c r="AE101" s="138">
        <f t="shared" si="0"/>
        <v>1222</v>
      </c>
      <c r="AF101" s="136">
        <f t="shared" si="0"/>
        <v>0</v>
      </c>
      <c r="AG101" s="136">
        <f t="shared" si="0"/>
        <v>0</v>
      </c>
      <c r="AH101" s="136">
        <f t="shared" si="0"/>
        <v>0</v>
      </c>
      <c r="AI101" s="136">
        <f t="shared" si="0"/>
        <v>83442</v>
      </c>
      <c r="AJ101" s="138">
        <f t="shared" si="0"/>
        <v>884</v>
      </c>
      <c r="AK101" s="136">
        <f t="shared" si="0"/>
        <v>62865.067555402769</v>
      </c>
    </row>
    <row r="102" spans="1:37" ht="15">
      <c r="A102" s="187" t="s">
        <v>152</v>
      </c>
      <c r="B102" s="192"/>
      <c r="C102" s="188">
        <v>2700</v>
      </c>
      <c r="D102" s="187"/>
      <c r="E102" s="215"/>
      <c r="F102" s="187"/>
      <c r="G102" s="188"/>
      <c r="H102" s="188"/>
      <c r="I102" s="197">
        <v>2700</v>
      </c>
      <c r="J102" s="215"/>
      <c r="K102" s="197">
        <v>2700</v>
      </c>
      <c r="L102" s="187"/>
      <c r="M102" s="197"/>
      <c r="N102" s="197"/>
      <c r="O102" s="197">
        <v>0</v>
      </c>
      <c r="P102" s="197"/>
      <c r="Q102" s="197">
        <v>0</v>
      </c>
      <c r="R102" s="187"/>
      <c r="S102" s="187"/>
      <c r="T102" s="187"/>
      <c r="U102" s="187"/>
      <c r="V102" s="187"/>
      <c r="W102" s="187"/>
      <c r="X102" s="187"/>
      <c r="AA102" s="128" t="s">
        <v>152</v>
      </c>
      <c r="AB102" s="146"/>
      <c r="AC102" s="136">
        <f t="shared" ref="AC102:AK107" si="1">C102-C155</f>
        <v>2700</v>
      </c>
      <c r="AD102" s="136">
        <f t="shared" si="1"/>
        <v>0</v>
      </c>
      <c r="AE102" s="138">
        <f t="shared" si="1"/>
        <v>0</v>
      </c>
      <c r="AF102" s="136">
        <f t="shared" si="1"/>
        <v>0</v>
      </c>
      <c r="AG102" s="136">
        <f t="shared" si="1"/>
        <v>0</v>
      </c>
      <c r="AH102" s="136">
        <f t="shared" si="1"/>
        <v>0</v>
      </c>
      <c r="AI102" s="136">
        <f t="shared" si="1"/>
        <v>2700</v>
      </c>
      <c r="AJ102" s="138">
        <f t="shared" si="1"/>
        <v>0</v>
      </c>
      <c r="AK102" s="136">
        <f t="shared" si="1"/>
        <v>-15541.092787291091</v>
      </c>
    </row>
    <row r="103" spans="1:37" ht="15">
      <c r="A103" s="187" t="s">
        <v>153</v>
      </c>
      <c r="B103" s="192"/>
      <c r="C103" s="188">
        <v>12739</v>
      </c>
      <c r="D103" s="187"/>
      <c r="E103" s="215">
        <v>293</v>
      </c>
      <c r="F103" s="187"/>
      <c r="G103" s="188"/>
      <c r="H103" s="188"/>
      <c r="I103" s="197">
        <v>13032</v>
      </c>
      <c r="J103" s="215">
        <v>136</v>
      </c>
      <c r="K103" s="197">
        <v>12896</v>
      </c>
      <c r="L103" s="187"/>
      <c r="M103" s="197"/>
      <c r="N103" s="197"/>
      <c r="O103" s="197">
        <v>293</v>
      </c>
      <c r="P103" s="197"/>
      <c r="Q103" s="197">
        <v>0</v>
      </c>
      <c r="R103" s="187"/>
      <c r="S103" s="187"/>
      <c r="T103" s="187"/>
      <c r="U103" s="187"/>
      <c r="V103" s="187"/>
      <c r="W103" s="187"/>
      <c r="X103" s="187"/>
      <c r="AA103" s="128" t="s">
        <v>153</v>
      </c>
      <c r="AB103" s="146"/>
      <c r="AC103" s="136">
        <f t="shared" si="1"/>
        <v>12739</v>
      </c>
      <c r="AD103" s="136">
        <f t="shared" si="1"/>
        <v>0</v>
      </c>
      <c r="AE103" s="138">
        <f t="shared" si="1"/>
        <v>293</v>
      </c>
      <c r="AF103" s="136">
        <f t="shared" si="1"/>
        <v>0</v>
      </c>
      <c r="AG103" s="136">
        <f t="shared" si="1"/>
        <v>0</v>
      </c>
      <c r="AH103" s="136">
        <f t="shared" si="1"/>
        <v>0</v>
      </c>
      <c r="AI103" s="136">
        <f t="shared" si="1"/>
        <v>13032</v>
      </c>
      <c r="AJ103" s="138">
        <f t="shared" si="1"/>
        <v>136</v>
      </c>
      <c r="AK103" s="136">
        <f t="shared" si="1"/>
        <v>11605</v>
      </c>
    </row>
    <row r="104" spans="1:37" ht="15">
      <c r="A104" s="194" t="s">
        <v>154</v>
      </c>
      <c r="B104" s="187"/>
      <c r="C104" s="189">
        <v>364</v>
      </c>
      <c r="D104" s="198"/>
      <c r="E104" s="217"/>
      <c r="F104" s="199"/>
      <c r="G104" s="189"/>
      <c r="H104" s="189"/>
      <c r="I104" s="198">
        <v>364</v>
      </c>
      <c r="J104" s="217"/>
      <c r="K104" s="198">
        <v>364</v>
      </c>
      <c r="L104" s="187"/>
      <c r="M104" s="209"/>
      <c r="N104" s="209"/>
      <c r="O104" s="198">
        <v>0</v>
      </c>
      <c r="P104" s="209"/>
      <c r="Q104" s="198">
        <v>0</v>
      </c>
      <c r="R104" s="187"/>
      <c r="S104" s="197"/>
      <c r="T104" s="187"/>
      <c r="U104" s="187"/>
      <c r="V104" s="187"/>
      <c r="W104" s="187"/>
      <c r="X104" s="187"/>
      <c r="AA104" s="139" t="s">
        <v>154</v>
      </c>
      <c r="AC104" s="141">
        <f t="shared" si="1"/>
        <v>364</v>
      </c>
      <c r="AD104" s="141">
        <f t="shared" si="1"/>
        <v>0</v>
      </c>
      <c r="AE104" s="140">
        <f t="shared" si="1"/>
        <v>0</v>
      </c>
      <c r="AF104" s="141">
        <f t="shared" si="1"/>
        <v>0</v>
      </c>
      <c r="AG104" s="141">
        <f t="shared" si="1"/>
        <v>0</v>
      </c>
      <c r="AH104" s="141">
        <f t="shared" si="1"/>
        <v>0</v>
      </c>
      <c r="AI104" s="141">
        <f t="shared" si="1"/>
        <v>364</v>
      </c>
      <c r="AJ104" s="140">
        <f t="shared" si="1"/>
        <v>0</v>
      </c>
      <c r="AK104" s="141">
        <f t="shared" si="1"/>
        <v>-323.81372388884904</v>
      </c>
    </row>
    <row r="105" spans="1:37" ht="15">
      <c r="A105" s="187"/>
      <c r="B105" s="192"/>
      <c r="C105" s="191"/>
      <c r="D105" s="187"/>
      <c r="E105" s="195"/>
      <c r="F105" s="187"/>
      <c r="G105" s="188"/>
      <c r="H105" s="188"/>
      <c r="I105" s="187"/>
      <c r="J105" s="215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AB105" s="146"/>
      <c r="AC105" s="147">
        <f t="shared" si="1"/>
        <v>0</v>
      </c>
      <c r="AD105" s="136">
        <f t="shared" si="1"/>
        <v>0</v>
      </c>
      <c r="AE105" s="138">
        <f t="shared" si="1"/>
        <v>0</v>
      </c>
      <c r="AF105" s="136">
        <f t="shared" si="1"/>
        <v>0</v>
      </c>
      <c r="AG105" s="136">
        <f t="shared" si="1"/>
        <v>0</v>
      </c>
      <c r="AH105" s="136">
        <f t="shared" si="1"/>
        <v>0</v>
      </c>
      <c r="AI105" s="136">
        <f t="shared" si="1"/>
        <v>0</v>
      </c>
      <c r="AJ105" s="138">
        <f t="shared" si="1"/>
        <v>0</v>
      </c>
      <c r="AK105" s="136">
        <f t="shared" si="1"/>
        <v>0</v>
      </c>
    </row>
    <row r="106" spans="1:37" ht="15">
      <c r="A106" s="187" t="s">
        <v>155</v>
      </c>
      <c r="B106" s="192"/>
      <c r="C106" s="188">
        <v>67145</v>
      </c>
      <c r="D106" s="187"/>
      <c r="E106" s="215">
        <v>929</v>
      </c>
      <c r="F106" s="187"/>
      <c r="G106" s="188">
        <v>0</v>
      </c>
      <c r="H106" s="188">
        <v>0</v>
      </c>
      <c r="I106" s="188">
        <v>68074</v>
      </c>
      <c r="J106" s="215">
        <v>748</v>
      </c>
      <c r="K106" s="188">
        <v>67326</v>
      </c>
      <c r="L106" s="197"/>
      <c r="M106" s="188"/>
      <c r="N106" s="188"/>
      <c r="O106" s="188"/>
      <c r="P106" s="188"/>
      <c r="Q106" s="188"/>
      <c r="R106" s="187"/>
      <c r="S106" s="187"/>
      <c r="T106" s="187"/>
      <c r="U106" s="194" t="s">
        <v>156</v>
      </c>
      <c r="V106" s="187"/>
      <c r="W106" s="187"/>
      <c r="X106" s="280">
        <v>524</v>
      </c>
      <c r="AA106" s="128" t="s">
        <v>155</v>
      </c>
      <c r="AB106" s="146"/>
      <c r="AC106" s="136">
        <f t="shared" si="1"/>
        <v>67145</v>
      </c>
      <c r="AD106" s="136">
        <f t="shared" si="1"/>
        <v>0</v>
      </c>
      <c r="AE106" s="138">
        <f t="shared" si="1"/>
        <v>929</v>
      </c>
      <c r="AF106" s="136">
        <f t="shared" si="1"/>
        <v>0</v>
      </c>
      <c r="AG106" s="136">
        <f t="shared" si="1"/>
        <v>0</v>
      </c>
      <c r="AH106" s="136">
        <f t="shared" si="1"/>
        <v>0</v>
      </c>
      <c r="AI106" s="136">
        <f t="shared" si="1"/>
        <v>68074</v>
      </c>
      <c r="AJ106" s="138">
        <f t="shared" si="1"/>
        <v>748</v>
      </c>
      <c r="AK106" s="136">
        <f t="shared" si="1"/>
        <v>66799.025933417288</v>
      </c>
    </row>
    <row r="107" spans="1:37" ht="15">
      <c r="A107" s="187" t="s">
        <v>157</v>
      </c>
      <c r="B107" s="192"/>
      <c r="C107" s="189">
        <v>30609</v>
      </c>
      <c r="D107" s="199"/>
      <c r="E107" s="217">
        <v>524</v>
      </c>
      <c r="F107" s="199"/>
      <c r="G107" s="189"/>
      <c r="H107" s="189"/>
      <c r="I107" s="198">
        <v>31133</v>
      </c>
      <c r="J107" s="217">
        <v>583</v>
      </c>
      <c r="K107" s="198">
        <v>30550</v>
      </c>
      <c r="L107" s="197"/>
      <c r="M107" s="209"/>
      <c r="N107" s="209"/>
      <c r="O107" s="198"/>
      <c r="P107" s="209"/>
      <c r="Q107" s="198"/>
      <c r="R107" s="187"/>
      <c r="S107" s="187"/>
      <c r="T107" s="187"/>
      <c r="U107" s="194" t="s">
        <v>158</v>
      </c>
      <c r="V107" s="187"/>
      <c r="W107" s="187"/>
      <c r="X107" s="280">
        <v>188.4828</v>
      </c>
      <c r="AA107" s="128" t="s">
        <v>157</v>
      </c>
      <c r="AB107" s="146"/>
      <c r="AC107" s="141">
        <f>C107-C160</f>
        <v>30609</v>
      </c>
      <c r="AD107" s="141">
        <f t="shared" si="1"/>
        <v>0</v>
      </c>
      <c r="AE107" s="140">
        <f t="shared" si="1"/>
        <v>524</v>
      </c>
      <c r="AF107" s="141">
        <f t="shared" si="1"/>
        <v>0</v>
      </c>
      <c r="AG107" s="141">
        <f t="shared" si="1"/>
        <v>0</v>
      </c>
      <c r="AH107" s="141">
        <f t="shared" si="1"/>
        <v>0</v>
      </c>
      <c r="AI107" s="141">
        <f t="shared" si="1"/>
        <v>31133</v>
      </c>
      <c r="AJ107" s="140">
        <f t="shared" si="1"/>
        <v>583</v>
      </c>
      <c r="AK107" s="141">
        <f t="shared" si="1"/>
        <v>30550</v>
      </c>
    </row>
    <row r="108" spans="1:37" ht="15">
      <c r="A108" s="187"/>
      <c r="B108" s="192"/>
      <c r="C108" s="188"/>
      <c r="D108" s="187"/>
      <c r="E108" s="187"/>
      <c r="F108" s="187"/>
      <c r="G108" s="188"/>
      <c r="H108" s="188"/>
      <c r="I108" s="187"/>
      <c r="J108" s="195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94" t="s">
        <v>159</v>
      </c>
      <c r="V108" s="187"/>
      <c r="W108" s="187"/>
      <c r="X108" s="280">
        <v>335.5172</v>
      </c>
      <c r="AB108" s="146"/>
      <c r="AC108" s="136">
        <f t="shared" ref="AC108:AK123" si="2">C108-C161</f>
        <v>0</v>
      </c>
      <c r="AD108" s="136">
        <f t="shared" si="2"/>
        <v>0</v>
      </c>
      <c r="AE108" s="136">
        <f t="shared" si="2"/>
        <v>0</v>
      </c>
      <c r="AF108" s="136">
        <f t="shared" si="2"/>
        <v>0</v>
      </c>
      <c r="AG108" s="136">
        <f t="shared" si="2"/>
        <v>0</v>
      </c>
      <c r="AH108" s="136">
        <f t="shared" si="2"/>
        <v>0</v>
      </c>
      <c r="AI108" s="136">
        <f t="shared" si="2"/>
        <v>0</v>
      </c>
      <c r="AJ108" s="138">
        <f t="shared" si="2"/>
        <v>0</v>
      </c>
      <c r="AK108" s="136">
        <f t="shared" si="2"/>
        <v>0</v>
      </c>
    </row>
    <row r="109" spans="1:37" ht="15">
      <c r="A109" s="187" t="s">
        <v>160</v>
      </c>
      <c r="B109" s="192"/>
      <c r="C109" s="188">
        <v>36536</v>
      </c>
      <c r="D109" s="188">
        <v>0</v>
      </c>
      <c r="E109" s="188">
        <v>405</v>
      </c>
      <c r="F109" s="188">
        <v>0</v>
      </c>
      <c r="G109" s="188">
        <v>0</v>
      </c>
      <c r="H109" s="188">
        <v>0</v>
      </c>
      <c r="I109" s="188">
        <v>36941</v>
      </c>
      <c r="J109" s="215">
        <v>165</v>
      </c>
      <c r="K109" s="197">
        <v>36776</v>
      </c>
      <c r="L109" s="197"/>
      <c r="M109" s="197"/>
      <c r="N109" s="197"/>
      <c r="O109" s="188"/>
      <c r="P109" s="197"/>
      <c r="Q109" s="188"/>
      <c r="R109" s="187"/>
      <c r="S109" s="197"/>
      <c r="T109" s="187"/>
      <c r="U109" s="187"/>
      <c r="V109" s="187"/>
      <c r="W109" s="187"/>
      <c r="X109" s="187"/>
      <c r="AA109" s="128" t="s">
        <v>160</v>
      </c>
      <c r="AB109" s="146"/>
      <c r="AC109" s="136">
        <f t="shared" si="2"/>
        <v>36536</v>
      </c>
      <c r="AD109" s="136">
        <f t="shared" si="2"/>
        <v>0</v>
      </c>
      <c r="AE109" s="136">
        <f t="shared" si="2"/>
        <v>405</v>
      </c>
      <c r="AF109" s="136">
        <f t="shared" si="2"/>
        <v>0</v>
      </c>
      <c r="AG109" s="136">
        <f t="shared" si="2"/>
        <v>0</v>
      </c>
      <c r="AH109" s="136">
        <f t="shared" si="2"/>
        <v>0</v>
      </c>
      <c r="AI109" s="136">
        <f t="shared" si="2"/>
        <v>36941</v>
      </c>
      <c r="AJ109" s="138">
        <f t="shared" si="2"/>
        <v>165</v>
      </c>
      <c r="AK109" s="136">
        <f t="shared" si="2"/>
        <v>34000.398498730014</v>
      </c>
    </row>
    <row r="110" spans="1:37" ht="15">
      <c r="A110" s="187"/>
      <c r="B110" s="192"/>
      <c r="C110" s="188"/>
      <c r="D110" s="187"/>
      <c r="E110" s="187"/>
      <c r="F110" s="187"/>
      <c r="G110" s="188"/>
      <c r="H110" s="188"/>
      <c r="I110" s="187"/>
      <c r="J110" s="195"/>
      <c r="K110" s="187"/>
      <c r="L110" s="222"/>
      <c r="M110" s="187"/>
      <c r="N110" s="187"/>
      <c r="O110" s="187"/>
      <c r="P110" s="187"/>
      <c r="Q110" s="187"/>
      <c r="R110" s="187"/>
      <c r="S110" s="197"/>
      <c r="T110" s="278">
        <v>0</v>
      </c>
      <c r="U110" s="194" t="s">
        <v>161</v>
      </c>
      <c r="V110" s="187"/>
      <c r="W110" s="187"/>
      <c r="X110" s="187"/>
      <c r="AB110" s="146"/>
      <c r="AC110" s="136">
        <f t="shared" si="2"/>
        <v>0</v>
      </c>
      <c r="AD110" s="136">
        <f t="shared" si="2"/>
        <v>0</v>
      </c>
      <c r="AE110" s="136">
        <f t="shared" si="2"/>
        <v>0</v>
      </c>
      <c r="AF110" s="136">
        <f t="shared" si="2"/>
        <v>0</v>
      </c>
      <c r="AG110" s="136">
        <f t="shared" si="2"/>
        <v>0</v>
      </c>
      <c r="AH110" s="136">
        <f t="shared" si="2"/>
        <v>0</v>
      </c>
      <c r="AI110" s="136">
        <f t="shared" si="2"/>
        <v>0</v>
      </c>
      <c r="AJ110" s="138">
        <f t="shared" si="2"/>
        <v>0</v>
      </c>
      <c r="AK110" s="136">
        <f t="shared" si="2"/>
        <v>-2665.8305620537099</v>
      </c>
    </row>
    <row r="111" spans="1:37" ht="15">
      <c r="A111" s="187" t="s">
        <v>162</v>
      </c>
      <c r="B111" s="192"/>
      <c r="C111" s="191">
        <v>0</v>
      </c>
      <c r="D111" s="187"/>
      <c r="E111" s="188">
        <v>0</v>
      </c>
      <c r="F111" s="188">
        <v>-5189</v>
      </c>
      <c r="G111" s="188"/>
      <c r="H111" s="188"/>
      <c r="I111" s="197">
        <v>-5189</v>
      </c>
      <c r="J111" s="215">
        <v>-5189</v>
      </c>
      <c r="K111" s="197">
        <v>0</v>
      </c>
      <c r="L111" s="187"/>
      <c r="M111" s="197"/>
      <c r="N111" s="197"/>
      <c r="O111" s="197">
        <v>0</v>
      </c>
      <c r="P111" s="197"/>
      <c r="Q111" s="197">
        <v>-5189</v>
      </c>
      <c r="R111" s="187"/>
      <c r="S111" s="187"/>
      <c r="T111" s="187">
        <v>324.88</v>
      </c>
      <c r="U111" s="194" t="s">
        <v>163</v>
      </c>
      <c r="V111" s="187"/>
      <c r="W111" s="187"/>
      <c r="X111" s="280">
        <v>748</v>
      </c>
      <c r="AA111" s="128" t="s">
        <v>162</v>
      </c>
      <c r="AB111" s="146"/>
      <c r="AC111" s="147">
        <f t="shared" si="2"/>
        <v>0</v>
      </c>
      <c r="AD111" s="136">
        <f t="shared" si="2"/>
        <v>0</v>
      </c>
      <c r="AE111" s="136">
        <f t="shared" si="2"/>
        <v>0</v>
      </c>
      <c r="AF111" s="136">
        <f t="shared" si="2"/>
        <v>-5189</v>
      </c>
      <c r="AG111" s="136">
        <f t="shared" si="2"/>
        <v>0</v>
      </c>
      <c r="AH111" s="136">
        <f t="shared" si="2"/>
        <v>0</v>
      </c>
      <c r="AI111" s="136">
        <f t="shared" si="2"/>
        <v>-5189</v>
      </c>
      <c r="AJ111" s="138">
        <f t="shared" si="2"/>
        <v>-5189</v>
      </c>
      <c r="AK111" s="136">
        <f t="shared" si="2"/>
        <v>-185.44597201318413</v>
      </c>
    </row>
    <row r="112" spans="1:37" ht="15">
      <c r="A112" s="187"/>
      <c r="B112" s="192"/>
      <c r="C112" s="188"/>
      <c r="D112" s="187"/>
      <c r="E112" s="188"/>
      <c r="F112" s="187"/>
      <c r="G112" s="188"/>
      <c r="H112" s="188"/>
      <c r="I112" s="187"/>
      <c r="J112" s="195"/>
      <c r="K112" s="187"/>
      <c r="L112" s="197"/>
      <c r="M112" s="187"/>
      <c r="N112" s="187"/>
      <c r="O112" s="187"/>
      <c r="P112" s="187"/>
      <c r="Q112" s="187"/>
      <c r="R112" s="187"/>
      <c r="S112" s="197"/>
      <c r="T112" s="187"/>
      <c r="U112" s="194" t="s">
        <v>164</v>
      </c>
      <c r="V112" s="187"/>
      <c r="W112" s="187"/>
      <c r="X112" s="280">
        <v>247.06439999999998</v>
      </c>
      <c r="AB112" s="146"/>
      <c r="AC112" s="136">
        <f t="shared" si="2"/>
        <v>0</v>
      </c>
      <c r="AD112" s="136">
        <f t="shared" si="2"/>
        <v>0</v>
      </c>
      <c r="AE112" s="136">
        <f t="shared" si="2"/>
        <v>0</v>
      </c>
      <c r="AF112" s="136">
        <f t="shared" si="2"/>
        <v>0</v>
      </c>
      <c r="AG112" s="136">
        <f t="shared" si="2"/>
        <v>0</v>
      </c>
      <c r="AH112" s="136">
        <f t="shared" si="2"/>
        <v>0</v>
      </c>
      <c r="AI112" s="136">
        <f t="shared" si="2"/>
        <v>0</v>
      </c>
      <c r="AJ112" s="138">
        <f t="shared" si="2"/>
        <v>0</v>
      </c>
      <c r="AK112" s="136">
        <f t="shared" si="2"/>
        <v>-75.6750327969051</v>
      </c>
    </row>
    <row r="113" spans="1:37" ht="15">
      <c r="A113" s="187" t="s">
        <v>165</v>
      </c>
      <c r="B113" s="192"/>
      <c r="C113" s="191">
        <v>2730</v>
      </c>
      <c r="D113" s="187"/>
      <c r="E113" s="188">
        <v>2</v>
      </c>
      <c r="F113" s="188">
        <v>21</v>
      </c>
      <c r="G113" s="188"/>
      <c r="H113" s="188"/>
      <c r="I113" s="197">
        <v>2753</v>
      </c>
      <c r="J113" s="212"/>
      <c r="K113" s="197">
        <v>2753</v>
      </c>
      <c r="L113" s="187"/>
      <c r="M113" s="197"/>
      <c r="N113" s="197"/>
      <c r="O113" s="197">
        <v>2</v>
      </c>
      <c r="P113" s="197"/>
      <c r="Q113" s="197">
        <v>21</v>
      </c>
      <c r="R113" s="187"/>
      <c r="S113" s="187"/>
      <c r="T113" s="187"/>
      <c r="U113" s="194" t="s">
        <v>166</v>
      </c>
      <c r="V113" s="187"/>
      <c r="W113" s="187"/>
      <c r="X113" s="280">
        <v>500.93560000000002</v>
      </c>
      <c r="Y113" s="187"/>
      <c r="AA113" s="128" t="s">
        <v>165</v>
      </c>
      <c r="AB113" s="146"/>
      <c r="AC113" s="147">
        <f t="shared" si="2"/>
        <v>2730</v>
      </c>
      <c r="AD113" s="136">
        <f t="shared" si="2"/>
        <v>0</v>
      </c>
      <c r="AE113" s="136">
        <f t="shared" si="2"/>
        <v>2</v>
      </c>
      <c r="AF113" s="136">
        <f t="shared" si="2"/>
        <v>21</v>
      </c>
      <c r="AG113" s="136">
        <f t="shared" si="2"/>
        <v>0</v>
      </c>
      <c r="AH113" s="136">
        <f t="shared" si="2"/>
        <v>0</v>
      </c>
      <c r="AI113" s="136">
        <f t="shared" si="2"/>
        <v>2753</v>
      </c>
      <c r="AJ113" s="138">
        <f t="shared" si="2"/>
        <v>0</v>
      </c>
      <c r="AK113" s="148">
        <f t="shared" si="2"/>
        <v>2753</v>
      </c>
    </row>
    <row r="114" spans="1:37" ht="15">
      <c r="A114" s="187" t="s">
        <v>167</v>
      </c>
      <c r="B114" s="192"/>
      <c r="C114" s="188">
        <v>3617</v>
      </c>
      <c r="D114" s="187"/>
      <c r="E114" s="188"/>
      <c r="F114" s="187"/>
      <c r="G114" s="188"/>
      <c r="H114" s="188"/>
      <c r="I114" s="197">
        <v>3617</v>
      </c>
      <c r="J114" s="195"/>
      <c r="K114" s="197">
        <v>3617</v>
      </c>
      <c r="L114" s="187"/>
      <c r="M114" s="197"/>
      <c r="N114" s="197"/>
      <c r="O114" s="197">
        <v>0</v>
      </c>
      <c r="P114" s="197"/>
      <c r="Q114" s="197">
        <v>0</v>
      </c>
      <c r="R114" s="187"/>
      <c r="S114" s="187"/>
      <c r="T114" s="187"/>
      <c r="U114" s="187"/>
      <c r="V114" s="187"/>
      <c r="W114" s="187"/>
      <c r="X114" s="187"/>
      <c r="Y114" s="187"/>
      <c r="AA114" s="128" t="s">
        <v>167</v>
      </c>
      <c r="AB114" s="146"/>
      <c r="AC114" s="136">
        <f t="shared" si="2"/>
        <v>3617</v>
      </c>
      <c r="AD114" s="136">
        <f t="shared" si="2"/>
        <v>0</v>
      </c>
      <c r="AE114" s="136">
        <f t="shared" si="2"/>
        <v>0</v>
      </c>
      <c r="AF114" s="136">
        <f t="shared" si="2"/>
        <v>0</v>
      </c>
      <c r="AG114" s="136">
        <f t="shared" si="2"/>
        <v>0</v>
      </c>
      <c r="AH114" s="136">
        <f t="shared" si="2"/>
        <v>0</v>
      </c>
      <c r="AI114" s="136">
        <f t="shared" si="2"/>
        <v>3617</v>
      </c>
      <c r="AJ114" s="138">
        <f t="shared" si="2"/>
        <v>0</v>
      </c>
      <c r="AK114" s="148">
        <f t="shared" si="2"/>
        <v>-13300.330943327237</v>
      </c>
    </row>
    <row r="115" spans="1:37" ht="15">
      <c r="A115" s="187"/>
      <c r="B115" s="192"/>
      <c r="C115" s="188"/>
      <c r="D115" s="187"/>
      <c r="E115" s="188"/>
      <c r="F115" s="187"/>
      <c r="G115" s="188"/>
      <c r="H115" s="188"/>
      <c r="I115" s="187"/>
      <c r="J115" s="195"/>
      <c r="K115" s="187"/>
      <c r="L115" s="187"/>
      <c r="M115" s="187"/>
      <c r="N115" s="187"/>
      <c r="O115" s="187"/>
      <c r="P115" s="187"/>
      <c r="Q115" s="187"/>
      <c r="R115" s="187"/>
      <c r="S115" s="187"/>
      <c r="T115" s="197">
        <v>284.24</v>
      </c>
      <c r="U115" s="187"/>
      <c r="V115" s="187"/>
      <c r="W115" s="187"/>
      <c r="X115" s="187"/>
      <c r="Y115" s="187"/>
      <c r="AB115" s="146"/>
      <c r="AC115" s="136">
        <f t="shared" si="2"/>
        <v>0</v>
      </c>
      <c r="AD115" s="136">
        <f t="shared" si="2"/>
        <v>0</v>
      </c>
      <c r="AE115" s="136">
        <f t="shared" si="2"/>
        <v>0</v>
      </c>
      <c r="AF115" s="136">
        <f t="shared" si="2"/>
        <v>0</v>
      </c>
      <c r="AG115" s="136">
        <f t="shared" si="2"/>
        <v>0</v>
      </c>
      <c r="AH115" s="136">
        <f t="shared" si="2"/>
        <v>0</v>
      </c>
      <c r="AI115" s="136">
        <f t="shared" si="2"/>
        <v>0</v>
      </c>
      <c r="AJ115" s="138">
        <f t="shared" si="2"/>
        <v>0</v>
      </c>
      <c r="AK115" s="136">
        <f t="shared" si="2"/>
        <v>-6660.0517582020475</v>
      </c>
    </row>
    <row r="116" spans="1:37" ht="15">
      <c r="A116" s="187" t="s">
        <v>168</v>
      </c>
      <c r="B116" s="192"/>
      <c r="C116" s="188"/>
      <c r="D116" s="187"/>
      <c r="E116" s="188"/>
      <c r="F116" s="187"/>
      <c r="G116" s="188"/>
      <c r="H116" s="188"/>
      <c r="I116" s="187"/>
      <c r="J116" s="195"/>
      <c r="K116" s="187"/>
      <c r="L116" s="187"/>
      <c r="M116" s="187"/>
      <c r="N116" s="187"/>
      <c r="O116" s="187"/>
      <c r="P116" s="187"/>
      <c r="Q116" s="187"/>
      <c r="R116" s="187"/>
      <c r="S116" s="187"/>
      <c r="T116" s="197">
        <v>-284.24</v>
      </c>
      <c r="U116" s="194" t="s">
        <v>169</v>
      </c>
      <c r="V116" s="187"/>
      <c r="W116" s="187"/>
      <c r="X116" s="194" t="s">
        <v>170</v>
      </c>
      <c r="Y116" s="187"/>
      <c r="AA116" s="128" t="s">
        <v>168</v>
      </c>
      <c r="AB116" s="146"/>
      <c r="AC116" s="136">
        <f t="shared" si="2"/>
        <v>0</v>
      </c>
      <c r="AD116" s="136">
        <f t="shared" si="2"/>
        <v>0</v>
      </c>
      <c r="AE116" s="136">
        <f t="shared" si="2"/>
        <v>0</v>
      </c>
      <c r="AF116" s="136">
        <f t="shared" si="2"/>
        <v>0</v>
      </c>
      <c r="AG116" s="136">
        <f t="shared" si="2"/>
        <v>0</v>
      </c>
      <c r="AH116" s="136">
        <f t="shared" si="2"/>
        <v>0</v>
      </c>
      <c r="AI116" s="136">
        <f t="shared" si="2"/>
        <v>0</v>
      </c>
      <c r="AJ116" s="138">
        <f t="shared" si="2"/>
        <v>0</v>
      </c>
      <c r="AK116" s="136">
        <f t="shared" si="2"/>
        <v>-5486.9068051513486</v>
      </c>
    </row>
    <row r="117" spans="1:37" ht="15">
      <c r="A117" s="187" t="s">
        <v>171</v>
      </c>
      <c r="B117" s="192"/>
      <c r="C117" s="215">
        <v>4580</v>
      </c>
      <c r="D117" s="187"/>
      <c r="E117" s="215">
        <v>400</v>
      </c>
      <c r="F117" s="187"/>
      <c r="G117" s="188"/>
      <c r="H117" s="205"/>
      <c r="I117" s="197">
        <v>4980</v>
      </c>
      <c r="J117" s="195"/>
      <c r="K117" s="197">
        <v>4980</v>
      </c>
      <c r="L117" s="187"/>
      <c r="M117" s="197"/>
      <c r="N117" s="197"/>
      <c r="O117" s="197">
        <v>400</v>
      </c>
      <c r="P117" s="197"/>
      <c r="Q117" s="197">
        <v>0</v>
      </c>
      <c r="R117" s="187"/>
      <c r="S117" s="187"/>
      <c r="T117" s="187"/>
      <c r="U117" s="194" t="s">
        <v>172</v>
      </c>
      <c r="V117" s="187"/>
      <c r="W117" s="187"/>
      <c r="X117" s="197">
        <v>335.5172</v>
      </c>
      <c r="Y117" s="194" t="s">
        <v>173</v>
      </c>
      <c r="AA117" s="128" t="s">
        <v>171</v>
      </c>
      <c r="AB117" s="146"/>
      <c r="AC117" s="138">
        <f t="shared" si="2"/>
        <v>4580</v>
      </c>
      <c r="AD117" s="136">
        <f t="shared" si="2"/>
        <v>0</v>
      </c>
      <c r="AE117" s="138">
        <f t="shared" si="2"/>
        <v>400</v>
      </c>
      <c r="AF117" s="136">
        <f t="shared" si="2"/>
        <v>0</v>
      </c>
      <c r="AG117" s="136">
        <f t="shared" si="2"/>
        <v>0</v>
      </c>
      <c r="AH117" s="142">
        <f t="shared" si="2"/>
        <v>0</v>
      </c>
      <c r="AI117" s="136">
        <f t="shared" si="2"/>
        <v>4980</v>
      </c>
      <c r="AJ117" s="138">
        <f t="shared" si="2"/>
        <v>0</v>
      </c>
      <c r="AK117" s="136">
        <f t="shared" si="2"/>
        <v>3806.8550469493011</v>
      </c>
    </row>
    <row r="118" spans="1:37" ht="15">
      <c r="A118" s="187" t="s">
        <v>174</v>
      </c>
      <c r="B118" s="192"/>
      <c r="C118" s="215">
        <v>9690</v>
      </c>
      <c r="D118" s="187"/>
      <c r="E118" s="215">
        <v>773</v>
      </c>
      <c r="F118" s="187"/>
      <c r="G118" s="188"/>
      <c r="H118" s="188"/>
      <c r="I118" s="197">
        <v>10463</v>
      </c>
      <c r="J118" s="215"/>
      <c r="K118" s="197">
        <v>10463</v>
      </c>
      <c r="L118" s="187"/>
      <c r="M118" s="197"/>
      <c r="N118" s="197"/>
      <c r="O118" s="197">
        <v>773</v>
      </c>
      <c r="P118" s="197"/>
      <c r="Q118" s="197">
        <v>0</v>
      </c>
      <c r="R118" s="187"/>
      <c r="S118" s="187"/>
      <c r="T118" s="187"/>
      <c r="U118" s="194" t="s">
        <v>175</v>
      </c>
      <c r="V118" s="187"/>
      <c r="W118" s="187"/>
      <c r="X118" s="280">
        <v>500.93560000000002</v>
      </c>
      <c r="Y118" s="194" t="s">
        <v>176</v>
      </c>
      <c r="AA118" s="128" t="s">
        <v>174</v>
      </c>
      <c r="AB118" s="146"/>
      <c r="AC118" s="138">
        <f t="shared" si="2"/>
        <v>9690</v>
      </c>
      <c r="AD118" s="136">
        <f t="shared" si="2"/>
        <v>0</v>
      </c>
      <c r="AE118" s="138">
        <f t="shared" si="2"/>
        <v>773</v>
      </c>
      <c r="AF118" s="136">
        <f t="shared" si="2"/>
        <v>0</v>
      </c>
      <c r="AG118" s="136">
        <f t="shared" si="2"/>
        <v>0</v>
      </c>
      <c r="AH118" s="136">
        <f t="shared" si="2"/>
        <v>0</v>
      </c>
      <c r="AI118" s="136">
        <f t="shared" si="2"/>
        <v>10463</v>
      </c>
      <c r="AJ118" s="138">
        <f t="shared" si="2"/>
        <v>0</v>
      </c>
      <c r="AK118" s="136">
        <f t="shared" si="2"/>
        <v>10463</v>
      </c>
    </row>
    <row r="119" spans="1:37" ht="15">
      <c r="A119" s="187" t="s">
        <v>177</v>
      </c>
      <c r="B119" s="192"/>
      <c r="C119" s="215">
        <v>737</v>
      </c>
      <c r="D119" s="187"/>
      <c r="E119" s="215"/>
      <c r="F119" s="187"/>
      <c r="G119" s="188"/>
      <c r="H119" s="188"/>
      <c r="I119" s="197">
        <v>737</v>
      </c>
      <c r="J119" s="195"/>
      <c r="K119" s="197">
        <v>737</v>
      </c>
      <c r="L119" s="187"/>
      <c r="M119" s="197"/>
      <c r="N119" s="197"/>
      <c r="O119" s="197">
        <v>0</v>
      </c>
      <c r="P119" s="197"/>
      <c r="Q119" s="197">
        <v>0</v>
      </c>
      <c r="R119" s="187"/>
      <c r="S119" s="187"/>
      <c r="T119" s="187"/>
      <c r="U119" s="194" t="s">
        <v>178</v>
      </c>
      <c r="V119" s="187"/>
      <c r="W119" s="187"/>
      <c r="X119" s="197">
        <v>-165.41840000000002</v>
      </c>
      <c r="Y119" s="194" t="s">
        <v>176</v>
      </c>
      <c r="AA119" s="128" t="s">
        <v>177</v>
      </c>
      <c r="AB119" s="146"/>
      <c r="AC119" s="138">
        <f t="shared" si="2"/>
        <v>737</v>
      </c>
      <c r="AD119" s="136">
        <f t="shared" si="2"/>
        <v>0</v>
      </c>
      <c r="AE119" s="138">
        <f t="shared" si="2"/>
        <v>0</v>
      </c>
      <c r="AF119" s="136">
        <f t="shared" si="2"/>
        <v>0</v>
      </c>
      <c r="AG119" s="136">
        <f t="shared" si="2"/>
        <v>0</v>
      </c>
      <c r="AH119" s="136">
        <f t="shared" si="2"/>
        <v>0</v>
      </c>
      <c r="AI119" s="136">
        <f t="shared" si="2"/>
        <v>737</v>
      </c>
      <c r="AJ119" s="138">
        <f t="shared" si="2"/>
        <v>0</v>
      </c>
      <c r="AK119" s="136">
        <f t="shared" si="2"/>
        <v>-9520.2791851251895</v>
      </c>
    </row>
    <row r="120" spans="1:37" ht="15">
      <c r="A120" s="187" t="s">
        <v>179</v>
      </c>
      <c r="B120" s="192"/>
      <c r="C120" s="217">
        <v>7142</v>
      </c>
      <c r="D120" s="199"/>
      <c r="E120" s="217">
        <v>754</v>
      </c>
      <c r="F120" s="199"/>
      <c r="G120" s="189"/>
      <c r="H120" s="189"/>
      <c r="I120" s="198">
        <v>7896</v>
      </c>
      <c r="J120" s="274"/>
      <c r="K120" s="198">
        <v>7896</v>
      </c>
      <c r="L120" s="187"/>
      <c r="M120" s="209"/>
      <c r="N120" s="209"/>
      <c r="O120" s="198">
        <v>754</v>
      </c>
      <c r="P120" s="209"/>
      <c r="Q120" s="198">
        <v>0</v>
      </c>
      <c r="R120" s="187"/>
      <c r="S120" s="187"/>
      <c r="T120" s="187"/>
      <c r="U120" s="187"/>
      <c r="V120" s="187"/>
      <c r="W120" s="187"/>
      <c r="X120" s="187"/>
      <c r="Y120" s="187"/>
      <c r="AA120" s="128" t="s">
        <v>179</v>
      </c>
      <c r="AB120" s="146"/>
      <c r="AC120" s="140">
        <f t="shared" si="2"/>
        <v>7142</v>
      </c>
      <c r="AD120" s="141">
        <f t="shared" si="2"/>
        <v>0</v>
      </c>
      <c r="AE120" s="140">
        <f t="shared" si="2"/>
        <v>754</v>
      </c>
      <c r="AF120" s="141">
        <f t="shared" si="2"/>
        <v>0</v>
      </c>
      <c r="AG120" s="141">
        <f t="shared" si="2"/>
        <v>0</v>
      </c>
      <c r="AH120" s="141">
        <f t="shared" si="2"/>
        <v>0</v>
      </c>
      <c r="AI120" s="141">
        <f t="shared" si="2"/>
        <v>7896</v>
      </c>
      <c r="AJ120" s="140">
        <f t="shared" si="2"/>
        <v>0</v>
      </c>
      <c r="AK120" s="141">
        <f t="shared" si="2"/>
        <v>7895.4043176475052</v>
      </c>
    </row>
    <row r="121" spans="1:37" ht="15">
      <c r="A121" s="187"/>
      <c r="B121" s="192"/>
      <c r="C121" s="215">
        <v>22149</v>
      </c>
      <c r="D121" s="187"/>
      <c r="E121" s="215">
        <v>1927</v>
      </c>
      <c r="F121" s="188">
        <v>0</v>
      </c>
      <c r="G121" s="188">
        <v>0</v>
      </c>
      <c r="H121" s="188">
        <v>0</v>
      </c>
      <c r="I121" s="188">
        <v>24076</v>
      </c>
      <c r="J121" s="215">
        <v>0</v>
      </c>
      <c r="K121" s="188">
        <v>24076</v>
      </c>
      <c r="L121" s="187"/>
      <c r="M121" s="188"/>
      <c r="N121" s="188"/>
      <c r="O121" s="188">
        <v>1927</v>
      </c>
      <c r="P121" s="188"/>
      <c r="Q121" s="188">
        <v>0</v>
      </c>
      <c r="R121" s="187"/>
      <c r="S121" s="187"/>
      <c r="T121" s="187"/>
      <c r="U121" s="187"/>
      <c r="V121" s="187"/>
      <c r="W121" s="187"/>
      <c r="X121" s="187"/>
      <c r="Y121" s="187"/>
      <c r="AB121" s="146"/>
      <c r="AC121" s="138">
        <f t="shared" si="2"/>
        <v>22149</v>
      </c>
      <c r="AD121" s="136">
        <f t="shared" si="2"/>
        <v>0</v>
      </c>
      <c r="AE121" s="138">
        <f t="shared" si="2"/>
        <v>1927</v>
      </c>
      <c r="AF121" s="136">
        <f t="shared" si="2"/>
        <v>0</v>
      </c>
      <c r="AG121" s="136">
        <f t="shared" si="2"/>
        <v>0</v>
      </c>
      <c r="AH121" s="136">
        <f t="shared" si="2"/>
        <v>0</v>
      </c>
      <c r="AI121" s="136">
        <f t="shared" si="2"/>
        <v>24076</v>
      </c>
      <c r="AJ121" s="138">
        <f t="shared" si="2"/>
        <v>0</v>
      </c>
      <c r="AK121" s="148">
        <f t="shared" si="2"/>
        <v>24076</v>
      </c>
    </row>
    <row r="122" spans="1:37" ht="15">
      <c r="A122" s="187" t="s">
        <v>180</v>
      </c>
      <c r="B122" s="192"/>
      <c r="C122" s="227"/>
      <c r="D122" s="187"/>
      <c r="E122" s="215"/>
      <c r="F122" s="187"/>
      <c r="G122" s="188"/>
      <c r="H122" s="188"/>
      <c r="I122" s="187"/>
      <c r="J122" s="195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AA122" s="128" t="s">
        <v>180</v>
      </c>
      <c r="AB122" s="146"/>
      <c r="AC122" s="149">
        <f t="shared" si="2"/>
        <v>0</v>
      </c>
      <c r="AD122" s="136">
        <f t="shared" si="2"/>
        <v>0</v>
      </c>
      <c r="AE122" s="138">
        <f t="shared" si="2"/>
        <v>0</v>
      </c>
      <c r="AF122" s="136">
        <f t="shared" si="2"/>
        <v>0</v>
      </c>
      <c r="AG122" s="136">
        <f t="shared" si="2"/>
        <v>0</v>
      </c>
      <c r="AH122" s="136">
        <f t="shared" si="2"/>
        <v>0</v>
      </c>
      <c r="AI122" s="136">
        <f t="shared" si="2"/>
        <v>0</v>
      </c>
      <c r="AJ122" s="138">
        <f t="shared" si="2"/>
        <v>0</v>
      </c>
      <c r="AK122" s="136">
        <f t="shared" si="2"/>
        <v>-10552.775973267757</v>
      </c>
    </row>
    <row r="123" spans="1:37" ht="15">
      <c r="A123" s="187" t="s">
        <v>181</v>
      </c>
      <c r="B123" s="192"/>
      <c r="C123" s="215">
        <v>827</v>
      </c>
      <c r="D123" s="187"/>
      <c r="E123" s="215">
        <v>189</v>
      </c>
      <c r="F123" s="195">
        <v>135</v>
      </c>
      <c r="G123" s="188"/>
      <c r="H123" s="188"/>
      <c r="I123" s="197">
        <v>1151</v>
      </c>
      <c r="J123" s="195"/>
      <c r="K123" s="197">
        <v>1151</v>
      </c>
      <c r="L123" s="187"/>
      <c r="M123" s="197"/>
      <c r="N123" s="197"/>
      <c r="O123" s="197">
        <v>189</v>
      </c>
      <c r="P123" s="197"/>
      <c r="Q123" s="197">
        <v>135</v>
      </c>
      <c r="R123" s="187"/>
      <c r="S123" s="187"/>
      <c r="T123" s="187"/>
      <c r="U123" s="187"/>
      <c r="V123" s="187"/>
      <c r="W123" s="187"/>
      <c r="X123" s="187"/>
      <c r="Y123" s="187"/>
      <c r="AA123" s="128" t="s">
        <v>181</v>
      </c>
      <c r="AB123" s="146"/>
      <c r="AC123" s="138">
        <f t="shared" si="2"/>
        <v>827</v>
      </c>
      <c r="AD123" s="136">
        <f t="shared" si="2"/>
        <v>0</v>
      </c>
      <c r="AE123" s="138">
        <f t="shared" si="2"/>
        <v>189</v>
      </c>
      <c r="AF123" s="138">
        <f t="shared" si="2"/>
        <v>135</v>
      </c>
      <c r="AG123" s="136">
        <f t="shared" si="2"/>
        <v>0</v>
      </c>
      <c r="AH123" s="136">
        <f t="shared" si="2"/>
        <v>0</v>
      </c>
      <c r="AI123" s="136">
        <f t="shared" si="2"/>
        <v>1151</v>
      </c>
      <c r="AJ123" s="138">
        <f t="shared" si="2"/>
        <v>0</v>
      </c>
      <c r="AK123" s="148">
        <f t="shared" si="2"/>
        <v>-4557.2018461197977</v>
      </c>
    </row>
    <row r="124" spans="1:37" ht="15">
      <c r="A124" s="187" t="s">
        <v>182</v>
      </c>
      <c r="B124" s="192"/>
      <c r="C124" s="215">
        <v>6748</v>
      </c>
      <c r="D124" s="187"/>
      <c r="E124" s="215">
        <v>211</v>
      </c>
      <c r="F124" s="188">
        <v>100</v>
      </c>
      <c r="G124" s="188"/>
      <c r="H124" s="188"/>
      <c r="I124" s="197">
        <v>7059</v>
      </c>
      <c r="J124" s="195"/>
      <c r="K124" s="197">
        <v>7059</v>
      </c>
      <c r="L124" s="187"/>
      <c r="M124" s="197"/>
      <c r="N124" s="197"/>
      <c r="O124" s="197">
        <v>211</v>
      </c>
      <c r="P124" s="197"/>
      <c r="Q124" s="197">
        <v>100</v>
      </c>
      <c r="R124" s="187"/>
      <c r="S124" s="187"/>
      <c r="T124" s="187"/>
      <c r="U124" s="187"/>
      <c r="V124" s="187"/>
      <c r="W124" s="187"/>
      <c r="X124" s="187"/>
      <c r="Y124" s="187"/>
      <c r="AA124" s="128" t="s">
        <v>182</v>
      </c>
      <c r="AB124" s="146"/>
      <c r="AC124" s="138">
        <f t="shared" ref="AC124:AK139" si="3">C124-C177</f>
        <v>6748</v>
      </c>
      <c r="AD124" s="136">
        <f t="shared" si="3"/>
        <v>0</v>
      </c>
      <c r="AE124" s="138">
        <f t="shared" si="3"/>
        <v>211</v>
      </c>
      <c r="AF124" s="136">
        <f t="shared" si="3"/>
        <v>100</v>
      </c>
      <c r="AG124" s="136">
        <f t="shared" si="3"/>
        <v>0</v>
      </c>
      <c r="AH124" s="136">
        <f t="shared" si="3"/>
        <v>0</v>
      </c>
      <c r="AI124" s="136">
        <f t="shared" si="3"/>
        <v>7059</v>
      </c>
      <c r="AJ124" s="138">
        <f t="shared" si="3"/>
        <v>0</v>
      </c>
      <c r="AK124" s="136">
        <f t="shared" si="3"/>
        <v>2214.4258728520408</v>
      </c>
    </row>
    <row r="125" spans="1:37" ht="15">
      <c r="A125" s="187" t="s">
        <v>183</v>
      </c>
      <c r="B125" s="192"/>
      <c r="C125" s="215">
        <v>8866</v>
      </c>
      <c r="D125" s="187"/>
      <c r="E125" s="215">
        <v>4</v>
      </c>
      <c r="F125" s="188"/>
      <c r="G125" s="188"/>
      <c r="H125" s="188"/>
      <c r="I125" s="197">
        <v>8870</v>
      </c>
      <c r="J125" s="212"/>
      <c r="K125" s="197">
        <v>8870</v>
      </c>
      <c r="L125" s="187"/>
      <c r="M125" s="197"/>
      <c r="N125" s="188"/>
      <c r="O125" s="197">
        <v>4</v>
      </c>
      <c r="P125" s="197"/>
      <c r="Q125" s="197">
        <v>0</v>
      </c>
      <c r="R125" s="187"/>
      <c r="S125" s="187"/>
      <c r="T125" s="187"/>
      <c r="U125" s="187"/>
      <c r="V125" s="187"/>
      <c r="W125" s="187"/>
      <c r="X125" s="187"/>
      <c r="Y125" s="187"/>
      <c r="AA125" s="128" t="s">
        <v>183</v>
      </c>
      <c r="AB125" s="146"/>
      <c r="AC125" s="138">
        <f t="shared" si="3"/>
        <v>8866</v>
      </c>
      <c r="AD125" s="136">
        <f t="shared" si="3"/>
        <v>0</v>
      </c>
      <c r="AE125" s="138">
        <f t="shared" si="3"/>
        <v>4</v>
      </c>
      <c r="AF125" s="136">
        <f t="shared" si="3"/>
        <v>0</v>
      </c>
      <c r="AG125" s="136">
        <f t="shared" si="3"/>
        <v>0</v>
      </c>
      <c r="AH125" s="136">
        <f t="shared" si="3"/>
        <v>0</v>
      </c>
      <c r="AI125" s="136">
        <f t="shared" si="3"/>
        <v>8870</v>
      </c>
      <c r="AJ125" s="138">
        <f t="shared" si="3"/>
        <v>0</v>
      </c>
      <c r="AK125" s="148">
        <f t="shared" si="3"/>
        <v>6339.2422282276839</v>
      </c>
    </row>
    <row r="126" spans="1:37" ht="15">
      <c r="A126" s="187" t="s">
        <v>184</v>
      </c>
      <c r="B126" s="192"/>
      <c r="C126" s="217">
        <v>574</v>
      </c>
      <c r="D126" s="199"/>
      <c r="E126" s="217">
        <v>0</v>
      </c>
      <c r="F126" s="199"/>
      <c r="G126" s="189"/>
      <c r="H126" s="189"/>
      <c r="I126" s="198">
        <v>574</v>
      </c>
      <c r="J126" s="217"/>
      <c r="K126" s="198">
        <v>574</v>
      </c>
      <c r="L126" s="187"/>
      <c r="M126" s="209"/>
      <c r="N126" s="209"/>
      <c r="O126" s="198">
        <v>0</v>
      </c>
      <c r="P126" s="209"/>
      <c r="Q126" s="198">
        <v>0</v>
      </c>
      <c r="R126" s="187"/>
      <c r="S126" s="187"/>
      <c r="T126" s="271"/>
      <c r="U126" s="187"/>
      <c r="V126" s="187"/>
      <c r="W126" s="187"/>
      <c r="X126" s="187"/>
      <c r="Y126" s="187"/>
      <c r="AA126" s="128" t="s">
        <v>184</v>
      </c>
      <c r="AB126" s="146"/>
      <c r="AC126" s="140">
        <f t="shared" si="3"/>
        <v>574</v>
      </c>
      <c r="AD126" s="141">
        <f t="shared" si="3"/>
        <v>0</v>
      </c>
      <c r="AE126" s="140">
        <f t="shared" si="3"/>
        <v>0</v>
      </c>
      <c r="AF126" s="141">
        <f t="shared" si="3"/>
        <v>0</v>
      </c>
      <c r="AG126" s="141">
        <f t="shared" si="3"/>
        <v>0</v>
      </c>
      <c r="AH126" s="141">
        <f t="shared" si="3"/>
        <v>0</v>
      </c>
      <c r="AI126" s="141">
        <f t="shared" si="3"/>
        <v>574</v>
      </c>
      <c r="AJ126" s="140">
        <f t="shared" si="3"/>
        <v>0</v>
      </c>
      <c r="AK126" s="150">
        <f t="shared" si="3"/>
        <v>-1399.1285357426675</v>
      </c>
    </row>
    <row r="127" spans="1:37" ht="15">
      <c r="A127" s="187"/>
      <c r="B127" s="192"/>
      <c r="C127" s="215">
        <v>17015</v>
      </c>
      <c r="D127" s="188">
        <v>0</v>
      </c>
      <c r="E127" s="188">
        <v>404</v>
      </c>
      <c r="F127" s="188">
        <v>235</v>
      </c>
      <c r="G127" s="188">
        <v>0</v>
      </c>
      <c r="H127" s="188">
        <v>0</v>
      </c>
      <c r="I127" s="188">
        <v>17654</v>
      </c>
      <c r="J127" s="215">
        <v>0</v>
      </c>
      <c r="K127" s="188">
        <v>17654</v>
      </c>
      <c r="L127" s="187"/>
      <c r="M127" s="188"/>
      <c r="N127" s="188"/>
      <c r="O127" s="188">
        <v>404</v>
      </c>
      <c r="P127" s="188"/>
      <c r="Q127" s="188">
        <v>235</v>
      </c>
      <c r="R127" s="187"/>
      <c r="S127" s="187"/>
      <c r="T127" s="187"/>
      <c r="U127" s="187"/>
      <c r="V127" s="187"/>
      <c r="W127" s="187"/>
      <c r="X127" s="187"/>
      <c r="Y127" s="187"/>
      <c r="AB127" s="146"/>
      <c r="AC127" s="138">
        <f t="shared" si="3"/>
        <v>17015</v>
      </c>
      <c r="AD127" s="136">
        <f t="shared" si="3"/>
        <v>0</v>
      </c>
      <c r="AE127" s="136">
        <f t="shared" si="3"/>
        <v>404</v>
      </c>
      <c r="AF127" s="136">
        <f t="shared" si="3"/>
        <v>235</v>
      </c>
      <c r="AG127" s="136">
        <f t="shared" si="3"/>
        <v>0</v>
      </c>
      <c r="AH127" s="136">
        <f t="shared" si="3"/>
        <v>0</v>
      </c>
      <c r="AI127" s="136">
        <f t="shared" si="3"/>
        <v>17654</v>
      </c>
      <c r="AJ127" s="138">
        <f t="shared" si="3"/>
        <v>0</v>
      </c>
      <c r="AK127" s="136">
        <f t="shared" si="3"/>
        <v>17452.97853897035</v>
      </c>
    </row>
    <row r="128" spans="1:37" ht="15">
      <c r="A128" s="187"/>
      <c r="B128" s="192"/>
      <c r="C128" s="215"/>
      <c r="D128" s="187"/>
      <c r="E128" s="188"/>
      <c r="F128" s="187"/>
      <c r="G128" s="188"/>
      <c r="H128" s="188"/>
      <c r="I128" s="187"/>
      <c r="J128" s="195"/>
      <c r="K128" s="187"/>
      <c r="L128" s="187"/>
      <c r="M128" s="187"/>
      <c r="N128" s="197"/>
      <c r="O128" s="197">
        <v>0</v>
      </c>
      <c r="P128" s="197"/>
      <c r="Q128" s="197">
        <v>0</v>
      </c>
      <c r="R128" s="187"/>
      <c r="S128" s="187"/>
      <c r="T128" s="187"/>
      <c r="U128" s="187"/>
      <c r="V128" s="187"/>
      <c r="W128" s="187"/>
      <c r="X128" s="187"/>
      <c r="Y128" s="187"/>
      <c r="AB128" s="146"/>
      <c r="AC128" s="138">
        <f t="shared" si="3"/>
        <v>0</v>
      </c>
      <c r="AD128" s="136">
        <f t="shared" si="3"/>
        <v>0</v>
      </c>
      <c r="AE128" s="136">
        <f t="shared" si="3"/>
        <v>0</v>
      </c>
      <c r="AF128" s="136">
        <f t="shared" si="3"/>
        <v>0</v>
      </c>
      <c r="AG128" s="136">
        <f t="shared" si="3"/>
        <v>0</v>
      </c>
      <c r="AH128" s="136">
        <f t="shared" si="3"/>
        <v>0</v>
      </c>
      <c r="AI128" s="136">
        <f t="shared" si="3"/>
        <v>0</v>
      </c>
      <c r="AJ128" s="138">
        <f t="shared" si="3"/>
        <v>0</v>
      </c>
      <c r="AK128" s="136">
        <f t="shared" si="3"/>
        <v>-356.607775</v>
      </c>
    </row>
    <row r="129" spans="1:37" ht="15">
      <c r="A129" s="195" t="s">
        <v>185</v>
      </c>
      <c r="B129" s="196"/>
      <c r="C129" s="215">
        <v>-3569</v>
      </c>
      <c r="D129" s="187"/>
      <c r="E129" s="188">
        <v>17</v>
      </c>
      <c r="F129" s="187"/>
      <c r="G129" s="188"/>
      <c r="H129" s="188"/>
      <c r="I129" s="197">
        <v>-3552</v>
      </c>
      <c r="J129" s="195"/>
      <c r="K129" s="197">
        <v>-3552</v>
      </c>
      <c r="L129" s="187"/>
      <c r="M129" s="197"/>
      <c r="N129" s="197"/>
      <c r="O129" s="197">
        <v>17</v>
      </c>
      <c r="P129" s="197"/>
      <c r="Q129" s="197">
        <v>0</v>
      </c>
      <c r="R129" s="187"/>
      <c r="S129" s="187"/>
      <c r="T129" s="187"/>
      <c r="AA129" s="130" t="s">
        <v>185</v>
      </c>
      <c r="AB129" s="151"/>
      <c r="AC129" s="138">
        <f t="shared" si="3"/>
        <v>-3569</v>
      </c>
      <c r="AD129" s="136">
        <f t="shared" si="3"/>
        <v>0</v>
      </c>
      <c r="AE129" s="136">
        <f t="shared" si="3"/>
        <v>17</v>
      </c>
      <c r="AF129" s="136">
        <f t="shared" si="3"/>
        <v>0</v>
      </c>
      <c r="AG129" s="136">
        <f t="shared" si="3"/>
        <v>0</v>
      </c>
      <c r="AH129" s="136">
        <f t="shared" si="3"/>
        <v>0</v>
      </c>
      <c r="AI129" s="136">
        <f t="shared" si="3"/>
        <v>-3552</v>
      </c>
      <c r="AJ129" s="138">
        <f t="shared" si="3"/>
        <v>0</v>
      </c>
      <c r="AK129" s="136">
        <f t="shared" si="3"/>
        <v>-3333.6666666666665</v>
      </c>
    </row>
    <row r="130" spans="1:37" ht="15">
      <c r="A130" s="187" t="s">
        <v>186</v>
      </c>
      <c r="B130" s="192"/>
      <c r="C130" s="217">
        <v>1395</v>
      </c>
      <c r="D130" s="199"/>
      <c r="E130" s="217">
        <v>0</v>
      </c>
      <c r="F130" s="189"/>
      <c r="G130" s="189"/>
      <c r="H130" s="189"/>
      <c r="I130" s="198">
        <v>1395</v>
      </c>
      <c r="J130" s="199"/>
      <c r="K130" s="198">
        <v>1395</v>
      </c>
      <c r="L130" s="187"/>
      <c r="M130" s="209"/>
      <c r="N130" s="209"/>
      <c r="O130" s="198">
        <v>0</v>
      </c>
      <c r="P130" s="209"/>
      <c r="Q130" s="198">
        <v>0</v>
      </c>
      <c r="R130" s="187"/>
      <c r="S130" s="187"/>
      <c r="T130" s="187"/>
      <c r="AA130" s="128" t="s">
        <v>186</v>
      </c>
      <c r="AB130" s="146"/>
      <c r="AC130" s="140">
        <f t="shared" si="3"/>
        <v>1395</v>
      </c>
      <c r="AD130" s="141">
        <f t="shared" si="3"/>
        <v>0</v>
      </c>
      <c r="AE130" s="140">
        <f t="shared" si="3"/>
        <v>0</v>
      </c>
      <c r="AF130" s="141">
        <f t="shared" si="3"/>
        <v>0</v>
      </c>
      <c r="AG130" s="141">
        <f t="shared" si="3"/>
        <v>0</v>
      </c>
      <c r="AH130" s="141">
        <f t="shared" si="3"/>
        <v>0</v>
      </c>
      <c r="AI130" s="141">
        <f t="shared" si="3"/>
        <v>1395</v>
      </c>
      <c r="AJ130" s="141">
        <f t="shared" si="3"/>
        <v>0</v>
      </c>
      <c r="AK130" s="150">
        <f t="shared" si="3"/>
        <v>1355</v>
      </c>
    </row>
    <row r="131" spans="1:37" ht="15">
      <c r="A131" s="187"/>
      <c r="B131" s="192"/>
      <c r="C131" s="215"/>
      <c r="D131" s="187"/>
      <c r="E131" s="188"/>
      <c r="F131" s="187"/>
      <c r="G131" s="188"/>
      <c r="H131" s="188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AB131" s="146"/>
      <c r="AC131" s="138">
        <f t="shared" si="3"/>
        <v>0</v>
      </c>
      <c r="AD131" s="136">
        <f t="shared" si="3"/>
        <v>0</v>
      </c>
      <c r="AE131" s="136">
        <f t="shared" si="3"/>
        <v>0</v>
      </c>
      <c r="AF131" s="136">
        <f t="shared" si="3"/>
        <v>0</v>
      </c>
      <c r="AG131" s="136">
        <f t="shared" si="3"/>
        <v>0</v>
      </c>
      <c r="AH131" s="136">
        <f t="shared" si="3"/>
        <v>0</v>
      </c>
      <c r="AI131" s="136">
        <f t="shared" si="3"/>
        <v>0</v>
      </c>
      <c r="AJ131" s="136">
        <f t="shared" si="3"/>
        <v>0</v>
      </c>
      <c r="AK131" s="136">
        <f t="shared" si="3"/>
        <v>-250</v>
      </c>
    </row>
    <row r="132" spans="1:37" ht="15">
      <c r="A132" s="187" t="s">
        <v>187</v>
      </c>
      <c r="B132" s="192"/>
      <c r="C132" s="188">
        <v>-1245</v>
      </c>
      <c r="D132" s="188">
        <v>0</v>
      </c>
      <c r="E132" s="188">
        <v>-1907</v>
      </c>
      <c r="F132" s="188">
        <v>-5403</v>
      </c>
      <c r="G132" s="188">
        <v>0</v>
      </c>
      <c r="H132" s="188">
        <v>0</v>
      </c>
      <c r="I132" s="188">
        <v>-8555</v>
      </c>
      <c r="J132" s="188">
        <v>-5024</v>
      </c>
      <c r="K132" s="188">
        <v>-3531</v>
      </c>
      <c r="L132" s="187"/>
      <c r="M132" s="188"/>
      <c r="N132" s="188"/>
      <c r="O132" s="188">
        <v>-2312</v>
      </c>
      <c r="P132" s="188"/>
      <c r="Q132" s="188">
        <v>-5403</v>
      </c>
      <c r="R132" s="187"/>
      <c r="S132" s="187"/>
      <c r="T132" s="187"/>
      <c r="AA132" s="128" t="s">
        <v>187</v>
      </c>
      <c r="AB132" s="146"/>
      <c r="AC132" s="136">
        <f t="shared" si="3"/>
        <v>-1245</v>
      </c>
      <c r="AD132" s="136">
        <f t="shared" si="3"/>
        <v>0</v>
      </c>
      <c r="AE132" s="136">
        <f t="shared" si="3"/>
        <v>-1907</v>
      </c>
      <c r="AF132" s="136">
        <f t="shared" si="3"/>
        <v>-5403</v>
      </c>
      <c r="AG132" s="136">
        <f t="shared" si="3"/>
        <v>0</v>
      </c>
      <c r="AH132" s="136">
        <f t="shared" si="3"/>
        <v>0</v>
      </c>
      <c r="AI132" s="136">
        <f t="shared" si="3"/>
        <v>-8555</v>
      </c>
      <c r="AJ132" s="136">
        <f t="shared" si="3"/>
        <v>-5024</v>
      </c>
      <c r="AK132" s="136">
        <f t="shared" si="3"/>
        <v>-3522.6666666666665</v>
      </c>
    </row>
    <row r="133" spans="1:37" ht="15">
      <c r="A133" s="187"/>
      <c r="B133" s="192"/>
      <c r="C133" s="188"/>
      <c r="D133" s="187"/>
      <c r="E133" s="188"/>
      <c r="F133" s="187"/>
      <c r="G133" s="188"/>
      <c r="H133" s="188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AB133" s="146"/>
      <c r="AC133" s="136">
        <f t="shared" si="3"/>
        <v>0</v>
      </c>
      <c r="AD133" s="136">
        <f t="shared" si="3"/>
        <v>0</v>
      </c>
      <c r="AE133" s="136">
        <f t="shared" si="3"/>
        <v>0</v>
      </c>
      <c r="AF133" s="136">
        <f t="shared" si="3"/>
        <v>0</v>
      </c>
      <c r="AG133" s="136">
        <f t="shared" si="3"/>
        <v>0</v>
      </c>
      <c r="AH133" s="136">
        <f t="shared" si="3"/>
        <v>0</v>
      </c>
      <c r="AI133" s="136">
        <f t="shared" si="3"/>
        <v>0</v>
      </c>
      <c r="AJ133" s="136">
        <f t="shared" si="3"/>
        <v>0</v>
      </c>
      <c r="AK133" s="136">
        <f t="shared" si="3"/>
        <v>0</v>
      </c>
    </row>
    <row r="134" spans="1:37" ht="15">
      <c r="A134" s="187" t="s">
        <v>188</v>
      </c>
      <c r="B134" s="192"/>
      <c r="C134" s="227">
        <v>175</v>
      </c>
      <c r="D134" s="187"/>
      <c r="E134" s="188">
        <v>0</v>
      </c>
      <c r="F134" s="187"/>
      <c r="G134" s="188"/>
      <c r="H134" s="188"/>
      <c r="I134" s="197">
        <v>175</v>
      </c>
      <c r="J134" s="187"/>
      <c r="K134" s="197">
        <v>175</v>
      </c>
      <c r="L134" s="187"/>
      <c r="M134" s="197"/>
      <c r="N134" s="197"/>
      <c r="O134" s="197"/>
      <c r="P134" s="197"/>
      <c r="Q134" s="197">
        <v>0</v>
      </c>
      <c r="R134" s="187"/>
      <c r="S134" s="187"/>
      <c r="T134" s="197"/>
      <c r="AA134" s="128" t="s">
        <v>188</v>
      </c>
      <c r="AB134" s="146"/>
      <c r="AC134" s="149">
        <f t="shared" si="3"/>
        <v>175</v>
      </c>
      <c r="AD134" s="136">
        <f t="shared" si="3"/>
        <v>0</v>
      </c>
      <c r="AE134" s="136">
        <f t="shared" si="3"/>
        <v>0</v>
      </c>
      <c r="AF134" s="136">
        <f t="shared" si="3"/>
        <v>0</v>
      </c>
      <c r="AG134" s="136">
        <f t="shared" si="3"/>
        <v>0</v>
      </c>
      <c r="AH134" s="136">
        <f t="shared" si="3"/>
        <v>0</v>
      </c>
      <c r="AI134" s="136">
        <f t="shared" si="3"/>
        <v>175</v>
      </c>
      <c r="AJ134" s="136">
        <f t="shared" si="3"/>
        <v>0</v>
      </c>
      <c r="AK134" s="136">
        <f t="shared" si="3"/>
        <v>1842.3769621482606</v>
      </c>
    </row>
    <row r="135" spans="1:37" ht="15">
      <c r="A135" s="187"/>
      <c r="B135" s="192"/>
      <c r="C135" s="189"/>
      <c r="D135" s="199"/>
      <c r="E135" s="189"/>
      <c r="F135" s="199"/>
      <c r="G135" s="189"/>
      <c r="H135" s="189"/>
      <c r="I135" s="199"/>
      <c r="J135" s="199"/>
      <c r="K135" s="199"/>
      <c r="L135" s="187"/>
      <c r="M135" s="207"/>
      <c r="N135" s="207"/>
      <c r="O135" s="199"/>
      <c r="P135" s="207"/>
      <c r="Q135" s="199"/>
      <c r="R135" s="187"/>
      <c r="S135" s="187"/>
      <c r="T135" s="187"/>
      <c r="AB135" s="146"/>
      <c r="AC135" s="141">
        <f t="shared" si="3"/>
        <v>0</v>
      </c>
      <c r="AD135" s="141">
        <f t="shared" si="3"/>
        <v>0</v>
      </c>
      <c r="AE135" s="141">
        <f t="shared" si="3"/>
        <v>0</v>
      </c>
      <c r="AF135" s="141">
        <f t="shared" si="3"/>
        <v>0</v>
      </c>
      <c r="AG135" s="141">
        <f t="shared" si="3"/>
        <v>0</v>
      </c>
      <c r="AH135" s="141">
        <f t="shared" si="3"/>
        <v>0</v>
      </c>
      <c r="AI135" s="141">
        <f t="shared" si="3"/>
        <v>0</v>
      </c>
      <c r="AJ135" s="141">
        <f t="shared" si="3"/>
        <v>0</v>
      </c>
      <c r="AK135" s="141">
        <f t="shared" si="3"/>
        <v>-140.84719683872652</v>
      </c>
    </row>
    <row r="136" spans="1:37" ht="15">
      <c r="A136" s="187" t="s">
        <v>189</v>
      </c>
      <c r="B136" s="192"/>
      <c r="C136" s="188">
        <v>-1070</v>
      </c>
      <c r="D136" s="188">
        <v>0</v>
      </c>
      <c r="E136" s="188">
        <v>-1907</v>
      </c>
      <c r="F136" s="188">
        <v>-5403</v>
      </c>
      <c r="G136" s="188">
        <v>0</v>
      </c>
      <c r="H136" s="188">
        <v>0</v>
      </c>
      <c r="I136" s="188">
        <v>-8380</v>
      </c>
      <c r="J136" s="188">
        <v>-5024</v>
      </c>
      <c r="K136" s="188">
        <v>-3356</v>
      </c>
      <c r="L136" s="187"/>
      <c r="M136" s="188"/>
      <c r="N136" s="188"/>
      <c r="O136" s="188">
        <v>-2312</v>
      </c>
      <c r="P136" s="188"/>
      <c r="Q136" s="188">
        <v>-5403</v>
      </c>
      <c r="R136" s="187"/>
      <c r="S136" s="187"/>
      <c r="T136" s="187"/>
      <c r="AA136" s="128" t="s">
        <v>189</v>
      </c>
      <c r="AB136" s="146"/>
      <c r="AC136" s="136">
        <f t="shared" si="3"/>
        <v>-1070</v>
      </c>
      <c r="AD136" s="136">
        <f t="shared" si="3"/>
        <v>0</v>
      </c>
      <c r="AE136" s="136">
        <f t="shared" si="3"/>
        <v>-1907</v>
      </c>
      <c r="AF136" s="136">
        <f t="shared" si="3"/>
        <v>-5403</v>
      </c>
      <c r="AG136" s="136">
        <f t="shared" si="3"/>
        <v>0</v>
      </c>
      <c r="AH136" s="136">
        <f t="shared" si="3"/>
        <v>0</v>
      </c>
      <c r="AI136" s="136">
        <f t="shared" si="3"/>
        <v>-8380</v>
      </c>
      <c r="AJ136" s="136">
        <f t="shared" si="3"/>
        <v>-5024</v>
      </c>
      <c r="AK136" s="136">
        <f t="shared" si="3"/>
        <v>-2689.2710906615084</v>
      </c>
    </row>
    <row r="137" spans="1:37" ht="15">
      <c r="A137" s="187"/>
      <c r="B137" s="192"/>
      <c r="C137" s="188"/>
      <c r="D137" s="187"/>
      <c r="E137" s="188"/>
      <c r="F137" s="187"/>
      <c r="G137" s="188"/>
      <c r="H137" s="188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AB137" s="146"/>
      <c r="AC137" s="136">
        <f t="shared" si="3"/>
        <v>0</v>
      </c>
      <c r="AD137" s="136">
        <f t="shared" si="3"/>
        <v>0</v>
      </c>
      <c r="AE137" s="136">
        <f t="shared" si="3"/>
        <v>0</v>
      </c>
      <c r="AF137" s="136">
        <f t="shared" si="3"/>
        <v>0</v>
      </c>
      <c r="AG137" s="136">
        <f t="shared" si="3"/>
        <v>0</v>
      </c>
      <c r="AH137" s="136">
        <f t="shared" si="3"/>
        <v>0</v>
      </c>
      <c r="AI137" s="136">
        <f t="shared" si="3"/>
        <v>0</v>
      </c>
      <c r="AJ137" s="136">
        <f t="shared" si="3"/>
        <v>0</v>
      </c>
      <c r="AK137" s="136">
        <f t="shared" si="3"/>
        <v>1141.4952496484957</v>
      </c>
    </row>
    <row r="138" spans="1:37" ht="15">
      <c r="A138" s="187" t="s">
        <v>190</v>
      </c>
      <c r="B138" s="192"/>
      <c r="C138" s="227">
        <v>442</v>
      </c>
      <c r="D138" s="187"/>
      <c r="E138" s="188"/>
      <c r="F138" s="187"/>
      <c r="G138" s="188"/>
      <c r="H138" s="188"/>
      <c r="I138" s="197">
        <v>442</v>
      </c>
      <c r="J138" s="187"/>
      <c r="K138" s="197">
        <v>442</v>
      </c>
      <c r="L138" s="187"/>
      <c r="M138" s="197"/>
      <c r="N138" s="197"/>
      <c r="O138" s="197">
        <v>0</v>
      </c>
      <c r="P138" s="197"/>
      <c r="Q138" s="197">
        <v>0</v>
      </c>
      <c r="R138" s="187"/>
      <c r="S138" s="187"/>
      <c r="T138" s="227">
        <v>502</v>
      </c>
      <c r="AA138" s="128" t="s">
        <v>190</v>
      </c>
      <c r="AB138" s="146"/>
      <c r="AC138" s="149">
        <f t="shared" si="3"/>
        <v>442</v>
      </c>
      <c r="AD138" s="136">
        <f t="shared" si="3"/>
        <v>0</v>
      </c>
      <c r="AE138" s="136">
        <f t="shared" si="3"/>
        <v>0</v>
      </c>
      <c r="AF138" s="136">
        <f t="shared" si="3"/>
        <v>0</v>
      </c>
      <c r="AG138" s="136">
        <f t="shared" si="3"/>
        <v>0</v>
      </c>
      <c r="AH138" s="136">
        <f t="shared" si="3"/>
        <v>0</v>
      </c>
      <c r="AI138" s="136">
        <f t="shared" si="3"/>
        <v>442</v>
      </c>
      <c r="AJ138" s="136">
        <f t="shared" si="3"/>
        <v>0</v>
      </c>
      <c r="AK138" s="136">
        <f t="shared" si="3"/>
        <v>1238.9731712558578</v>
      </c>
    </row>
    <row r="139" spans="1:37" ht="15">
      <c r="A139" s="187" t="s">
        <v>191</v>
      </c>
      <c r="B139" s="192"/>
      <c r="C139" s="227">
        <v>1607</v>
      </c>
      <c r="D139" s="187"/>
      <c r="E139" s="188"/>
      <c r="F139" s="187"/>
      <c r="G139" s="188"/>
      <c r="H139" s="188"/>
      <c r="I139" s="197">
        <v>1607</v>
      </c>
      <c r="J139" s="187"/>
      <c r="K139" s="197">
        <v>1607</v>
      </c>
      <c r="L139" s="187"/>
      <c r="M139" s="197"/>
      <c r="N139" s="197"/>
      <c r="O139" s="197">
        <v>0</v>
      </c>
      <c r="P139" s="197"/>
      <c r="Q139" s="197">
        <v>0</v>
      </c>
      <c r="R139" s="187"/>
      <c r="S139" s="187"/>
      <c r="T139" s="227">
        <v>1769</v>
      </c>
      <c r="AA139" s="128" t="s">
        <v>191</v>
      </c>
      <c r="AB139" s="146"/>
      <c r="AC139" s="149">
        <f t="shared" si="3"/>
        <v>1607</v>
      </c>
      <c r="AD139" s="136">
        <f t="shared" si="3"/>
        <v>0</v>
      </c>
      <c r="AE139" s="136">
        <f t="shared" si="3"/>
        <v>0</v>
      </c>
      <c r="AF139" s="136">
        <f t="shared" si="3"/>
        <v>0</v>
      </c>
      <c r="AG139" s="136">
        <f t="shared" si="3"/>
        <v>0</v>
      </c>
      <c r="AH139" s="136">
        <f t="shared" si="3"/>
        <v>0</v>
      </c>
      <c r="AI139" s="136">
        <f t="shared" si="3"/>
        <v>1607</v>
      </c>
      <c r="AJ139" s="136">
        <f t="shared" si="3"/>
        <v>0</v>
      </c>
      <c r="AK139" s="136">
        <f t="shared" si="3"/>
        <v>3955.0360527856596</v>
      </c>
    </row>
    <row r="140" spans="1:37" ht="15">
      <c r="A140" s="194" t="s">
        <v>192</v>
      </c>
      <c r="B140" s="192"/>
      <c r="C140" s="205">
        <v>-615</v>
      </c>
      <c r="D140" s="187"/>
      <c r="E140" s="188"/>
      <c r="F140" s="187"/>
      <c r="G140" s="188"/>
      <c r="H140" s="188"/>
      <c r="I140" s="197">
        <v>-615</v>
      </c>
      <c r="J140" s="197">
        <v>0</v>
      </c>
      <c r="K140" s="197">
        <v>-615</v>
      </c>
      <c r="L140" s="187"/>
      <c r="M140" s="197"/>
      <c r="N140" s="197"/>
      <c r="O140" s="197">
        <v>0</v>
      </c>
      <c r="P140" s="197"/>
      <c r="Q140" s="197">
        <v>0</v>
      </c>
      <c r="R140" s="187"/>
      <c r="S140" s="187"/>
      <c r="T140" s="187"/>
      <c r="AA140" s="139" t="s">
        <v>192</v>
      </c>
      <c r="AB140" s="146"/>
      <c r="AC140" s="142">
        <f t="shared" ref="AC140:AK145" si="4">C140-C193</f>
        <v>-615</v>
      </c>
      <c r="AD140" s="136">
        <f t="shared" si="4"/>
        <v>0</v>
      </c>
      <c r="AE140" s="136">
        <f t="shared" si="4"/>
        <v>0</v>
      </c>
      <c r="AF140" s="136">
        <f t="shared" si="4"/>
        <v>0</v>
      </c>
      <c r="AG140" s="136">
        <f t="shared" si="4"/>
        <v>0</v>
      </c>
      <c r="AH140" s="136">
        <f t="shared" si="4"/>
        <v>0</v>
      </c>
      <c r="AI140" s="136">
        <f t="shared" si="4"/>
        <v>-615</v>
      </c>
      <c r="AJ140" s="136">
        <f t="shared" si="4"/>
        <v>0</v>
      </c>
      <c r="AK140" s="136">
        <f t="shared" si="4"/>
        <v>-1307.3999532733528</v>
      </c>
    </row>
    <row r="141" spans="1:37" ht="15">
      <c r="A141" s="187" t="s">
        <v>193</v>
      </c>
      <c r="B141" s="192"/>
      <c r="C141" s="227">
        <v>640</v>
      </c>
      <c r="D141" s="187"/>
      <c r="E141" s="188">
        <v>-12</v>
      </c>
      <c r="F141" s="187"/>
      <c r="G141" s="188"/>
      <c r="H141" s="188"/>
      <c r="I141" s="197">
        <v>628</v>
      </c>
      <c r="J141" s="187"/>
      <c r="K141" s="197">
        <v>628</v>
      </c>
      <c r="L141" s="187"/>
      <c r="M141" s="197"/>
      <c r="N141" s="197"/>
      <c r="O141" s="197">
        <v>-12</v>
      </c>
      <c r="P141" s="197"/>
      <c r="Q141" s="197">
        <v>0</v>
      </c>
      <c r="R141" s="187"/>
      <c r="S141" s="187"/>
      <c r="T141" s="187"/>
      <c r="AA141" s="128" t="s">
        <v>193</v>
      </c>
      <c r="AB141" s="146"/>
      <c r="AC141" s="149">
        <f t="shared" si="4"/>
        <v>640</v>
      </c>
      <c r="AD141" s="136">
        <f t="shared" si="4"/>
        <v>0</v>
      </c>
      <c r="AE141" s="136">
        <f t="shared" si="4"/>
        <v>-12</v>
      </c>
      <c r="AF141" s="136">
        <f t="shared" si="4"/>
        <v>0</v>
      </c>
      <c r="AG141" s="136">
        <f t="shared" si="4"/>
        <v>0</v>
      </c>
      <c r="AH141" s="136">
        <f t="shared" si="4"/>
        <v>0</v>
      </c>
      <c r="AI141" s="136">
        <f t="shared" si="4"/>
        <v>628</v>
      </c>
      <c r="AJ141" s="136">
        <f t="shared" si="4"/>
        <v>0</v>
      </c>
      <c r="AK141" s="136">
        <f t="shared" si="4"/>
        <v>-447.39833966820834</v>
      </c>
    </row>
    <row r="142" spans="1:37" ht="15">
      <c r="A142" s="187" t="s">
        <v>194</v>
      </c>
      <c r="B142" s="192"/>
      <c r="C142" s="188"/>
      <c r="D142" s="187"/>
      <c r="E142" s="188"/>
      <c r="F142" s="187"/>
      <c r="G142" s="188"/>
      <c r="H142" s="188"/>
      <c r="I142" s="197">
        <v>0</v>
      </c>
      <c r="J142" s="188">
        <v>-15</v>
      </c>
      <c r="K142" s="197">
        <v>-15</v>
      </c>
      <c r="L142" s="187"/>
      <c r="M142" s="197"/>
      <c r="N142" s="197"/>
      <c r="O142" s="197">
        <v>0</v>
      </c>
      <c r="P142" s="197"/>
      <c r="Q142" s="197">
        <v>0</v>
      </c>
      <c r="R142" s="187"/>
      <c r="S142" s="187"/>
      <c r="T142" s="187"/>
      <c r="AA142" s="128" t="s">
        <v>194</v>
      </c>
      <c r="AB142" s="146"/>
      <c r="AC142" s="136">
        <f t="shared" si="4"/>
        <v>0</v>
      </c>
      <c r="AD142" s="136">
        <f t="shared" si="4"/>
        <v>0</v>
      </c>
      <c r="AE142" s="136">
        <f t="shared" si="4"/>
        <v>0</v>
      </c>
      <c r="AF142" s="136">
        <f t="shared" si="4"/>
        <v>0</v>
      </c>
      <c r="AG142" s="136">
        <f t="shared" si="4"/>
        <v>0</v>
      </c>
      <c r="AH142" s="136">
        <f t="shared" si="4"/>
        <v>0</v>
      </c>
      <c r="AI142" s="136">
        <f t="shared" si="4"/>
        <v>0</v>
      </c>
      <c r="AJ142" s="136">
        <f t="shared" si="4"/>
        <v>-15</v>
      </c>
      <c r="AK142" s="136">
        <f t="shared" si="4"/>
        <v>-15.063567849046093</v>
      </c>
    </row>
    <row r="143" spans="1:37" ht="15">
      <c r="A143" s="187"/>
      <c r="B143" s="192"/>
      <c r="C143" s="188"/>
      <c r="D143" s="187"/>
      <c r="E143" s="188"/>
      <c r="F143" s="187"/>
      <c r="G143" s="188"/>
      <c r="H143" s="188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AB143" s="146"/>
      <c r="AC143" s="136">
        <f t="shared" si="4"/>
        <v>0</v>
      </c>
      <c r="AD143" s="136">
        <f t="shared" si="4"/>
        <v>0</v>
      </c>
      <c r="AE143" s="136">
        <f t="shared" si="4"/>
        <v>0</v>
      </c>
      <c r="AF143" s="136">
        <f t="shared" si="4"/>
        <v>0</v>
      </c>
      <c r="AG143" s="136">
        <f t="shared" si="4"/>
        <v>0</v>
      </c>
      <c r="AH143" s="136">
        <f t="shared" si="4"/>
        <v>0</v>
      </c>
      <c r="AI143" s="136">
        <f t="shared" si="4"/>
        <v>0</v>
      </c>
      <c r="AJ143" s="136">
        <f t="shared" si="4"/>
        <v>0</v>
      </c>
      <c r="AK143" s="136">
        <f t="shared" si="4"/>
        <v>0</v>
      </c>
    </row>
    <row r="144" spans="1:37" ht="15.75" thickBot="1">
      <c r="A144" s="187" t="s">
        <v>195</v>
      </c>
      <c r="B144" s="192"/>
      <c r="C144" s="218">
        <v>-3144</v>
      </c>
      <c r="D144" s="218">
        <v>0</v>
      </c>
      <c r="E144" s="218">
        <v>-1895</v>
      </c>
      <c r="F144" s="190">
        <v>-5403</v>
      </c>
      <c r="G144" s="190">
        <v>0</v>
      </c>
      <c r="H144" s="190">
        <v>0</v>
      </c>
      <c r="I144" s="190">
        <v>-10442</v>
      </c>
      <c r="J144" s="190">
        <v>-5009</v>
      </c>
      <c r="K144" s="190">
        <v>-5403</v>
      </c>
      <c r="L144" s="187"/>
      <c r="M144" s="191"/>
      <c r="N144" s="191"/>
      <c r="O144" s="190">
        <v>-2300</v>
      </c>
      <c r="P144" s="191"/>
      <c r="Q144" s="190">
        <v>-5403</v>
      </c>
      <c r="R144" s="187"/>
      <c r="S144" s="187"/>
      <c r="T144" s="187"/>
      <c r="AA144" s="128" t="s">
        <v>195</v>
      </c>
      <c r="AB144" s="146"/>
      <c r="AC144" s="152">
        <f t="shared" si="4"/>
        <v>-3144</v>
      </c>
      <c r="AD144" s="152">
        <f t="shared" si="4"/>
        <v>0</v>
      </c>
      <c r="AE144" s="152">
        <f t="shared" si="4"/>
        <v>-1895</v>
      </c>
      <c r="AF144" s="143">
        <f t="shared" si="4"/>
        <v>-5403</v>
      </c>
      <c r="AG144" s="143">
        <f t="shared" si="4"/>
        <v>0</v>
      </c>
      <c r="AH144" s="143">
        <f t="shared" si="4"/>
        <v>0</v>
      </c>
      <c r="AI144" s="143">
        <f t="shared" si="4"/>
        <v>-10442</v>
      </c>
      <c r="AJ144" s="143">
        <f t="shared" si="4"/>
        <v>-5009</v>
      </c>
      <c r="AK144" s="143">
        <f t="shared" si="4"/>
        <v>-5403</v>
      </c>
    </row>
    <row r="145" spans="1:37" ht="15.75" thickTop="1">
      <c r="A145" s="187"/>
      <c r="B145" s="193"/>
      <c r="C145" s="197"/>
      <c r="D145" s="187"/>
      <c r="E145" s="188"/>
      <c r="F145" s="187"/>
      <c r="G145" s="187"/>
      <c r="H145" s="187"/>
      <c r="I145" s="187"/>
      <c r="J145" s="187"/>
      <c r="K145" s="197">
        <v>0</v>
      </c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AB145" s="153"/>
      <c r="AC145" s="136">
        <f t="shared" si="4"/>
        <v>0</v>
      </c>
      <c r="AD145" s="136">
        <f t="shared" si="4"/>
        <v>0</v>
      </c>
      <c r="AE145" s="136">
        <f t="shared" si="4"/>
        <v>0</v>
      </c>
      <c r="AF145" s="136">
        <f t="shared" si="4"/>
        <v>0</v>
      </c>
      <c r="AG145" s="136">
        <f t="shared" si="4"/>
        <v>0</v>
      </c>
      <c r="AH145" s="136">
        <f t="shared" si="4"/>
        <v>0</v>
      </c>
      <c r="AI145" s="136">
        <f t="shared" si="4"/>
        <v>0</v>
      </c>
      <c r="AJ145" s="136">
        <f t="shared" si="4"/>
        <v>0</v>
      </c>
      <c r="AK145" s="136">
        <f t="shared" si="4"/>
        <v>-927.06666666666672</v>
      </c>
    </row>
    <row r="146" spans="1:37">
      <c r="A146" s="187"/>
      <c r="B146" s="187"/>
      <c r="C146" s="187"/>
      <c r="D146" s="187"/>
      <c r="E146" s="197"/>
      <c r="F146" s="187"/>
      <c r="G146" s="197"/>
      <c r="H146" s="188"/>
      <c r="I146" s="187"/>
      <c r="J146" s="197"/>
      <c r="K146" s="197"/>
      <c r="L146" s="197"/>
      <c r="M146" s="197"/>
      <c r="N146" s="187"/>
      <c r="O146" s="187"/>
      <c r="P146" s="187"/>
      <c r="Q146" s="187"/>
      <c r="R146" s="187"/>
      <c r="S146" s="187"/>
      <c r="T146" s="187"/>
      <c r="U146" s="197"/>
      <c r="V146" s="187"/>
    </row>
    <row r="147" spans="1:37">
      <c r="A147" s="187"/>
      <c r="B147" s="187"/>
      <c r="C147" s="197"/>
      <c r="D147" s="187"/>
      <c r="E147" s="197"/>
      <c r="F147" s="197"/>
      <c r="G147" s="187"/>
      <c r="H147" s="188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</row>
    <row r="148" spans="1:37">
      <c r="A148" s="187"/>
      <c r="B148" s="187"/>
      <c r="C148" s="197"/>
      <c r="D148" s="187"/>
      <c r="E148" s="187"/>
      <c r="F148" s="197"/>
      <c r="G148" s="197"/>
      <c r="H148" s="188"/>
      <c r="I148" s="187"/>
      <c r="J148" s="187"/>
      <c r="K148" s="197"/>
      <c r="L148" s="187"/>
      <c r="M148" s="187"/>
      <c r="N148" s="187"/>
      <c r="O148" s="187"/>
      <c r="P148" s="187"/>
      <c r="Q148" s="197"/>
      <c r="R148" s="187"/>
      <c r="S148" s="187"/>
      <c r="T148" s="194" t="s">
        <v>198</v>
      </c>
      <c r="U148" s="187"/>
      <c r="V148" s="187"/>
    </row>
    <row r="149" spans="1:37">
      <c r="A149" s="194"/>
      <c r="B149" s="187"/>
      <c r="C149" s="187"/>
      <c r="D149" s="187"/>
      <c r="E149" s="187"/>
      <c r="F149" s="187"/>
      <c r="G149" s="187"/>
      <c r="H149" s="188"/>
      <c r="I149" s="187"/>
      <c r="J149" s="187"/>
      <c r="K149" s="197"/>
      <c r="L149" s="187"/>
      <c r="M149" s="187"/>
      <c r="N149" s="187"/>
      <c r="O149" s="187"/>
      <c r="P149" s="187"/>
      <c r="Q149" s="197"/>
      <c r="R149" s="187"/>
      <c r="S149" s="187"/>
      <c r="T149" s="194" t="s">
        <v>200</v>
      </c>
      <c r="U149" s="194" t="s">
        <v>74</v>
      </c>
      <c r="V149" s="194" t="s">
        <v>86</v>
      </c>
    </row>
    <row r="150" spans="1:37">
      <c r="A150" s="194"/>
      <c r="B150" s="187"/>
      <c r="C150" s="187"/>
      <c r="D150" s="187"/>
      <c r="E150" s="187"/>
      <c r="F150" s="187"/>
      <c r="G150" s="187"/>
      <c r="H150" s="188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94" t="s">
        <v>202</v>
      </c>
      <c r="U150" s="188">
        <v>-1710</v>
      </c>
      <c r="V150" s="188">
        <v>-3984</v>
      </c>
    </row>
    <row r="151" spans="1:37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94" t="s">
        <v>204</v>
      </c>
      <c r="U151" s="188">
        <v>6347</v>
      </c>
      <c r="V151" s="188">
        <v>6370</v>
      </c>
    </row>
    <row r="152" spans="1:37" ht="13.5" thickBot="1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94" t="s">
        <v>205</v>
      </c>
      <c r="U152" s="188">
        <v>8866</v>
      </c>
      <c r="V152" s="188">
        <v>8870</v>
      </c>
    </row>
    <row r="153" spans="1:37" ht="15">
      <c r="A153" s="232" t="s">
        <v>196</v>
      </c>
      <c r="B153" s="232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94" t="s">
        <v>207</v>
      </c>
      <c r="U153" s="188">
        <v>7107</v>
      </c>
      <c r="V153" s="188">
        <v>7644</v>
      </c>
    </row>
    <row r="154" spans="1:37" ht="15">
      <c r="A154" s="233" t="s">
        <v>197</v>
      </c>
      <c r="B154" s="234"/>
      <c r="C154" s="187"/>
      <c r="D154" s="187"/>
      <c r="E154" s="187"/>
      <c r="F154" s="187"/>
      <c r="G154" s="187"/>
      <c r="H154" s="187"/>
      <c r="I154" s="187"/>
      <c r="J154" s="187"/>
      <c r="K154" s="234">
        <v>19692.932444597227</v>
      </c>
      <c r="L154" s="187"/>
      <c r="M154" s="187"/>
      <c r="N154" s="187"/>
      <c r="O154" s="187"/>
      <c r="P154" s="187"/>
      <c r="Q154" s="187"/>
      <c r="R154" s="187"/>
      <c r="S154" s="187"/>
      <c r="T154" s="194" t="s">
        <v>209</v>
      </c>
      <c r="U154" s="188">
        <v>7916</v>
      </c>
      <c r="V154" s="188">
        <v>6160</v>
      </c>
    </row>
    <row r="155" spans="1:37" ht="15">
      <c r="A155" s="235" t="s">
        <v>199</v>
      </c>
      <c r="B155" s="236"/>
      <c r="C155" s="187"/>
      <c r="D155" s="187"/>
      <c r="E155" s="187"/>
      <c r="F155" s="187"/>
      <c r="G155" s="187"/>
      <c r="H155" s="187"/>
      <c r="I155" s="187"/>
      <c r="J155" s="187"/>
      <c r="K155" s="236">
        <v>18241.092787291091</v>
      </c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</row>
    <row r="156" spans="1:37" ht="15">
      <c r="A156" s="235" t="s">
        <v>201</v>
      </c>
      <c r="B156" s="237"/>
      <c r="C156" s="187"/>
      <c r="D156" s="187"/>
      <c r="E156" s="187"/>
      <c r="F156" s="187"/>
      <c r="G156" s="187"/>
      <c r="H156" s="187"/>
      <c r="I156" s="187"/>
      <c r="J156" s="187"/>
      <c r="K156" s="237">
        <v>1291</v>
      </c>
      <c r="L156" s="187"/>
      <c r="M156" s="187"/>
      <c r="N156" s="187"/>
      <c r="O156" s="187"/>
      <c r="P156" s="187"/>
      <c r="Q156" s="187"/>
      <c r="R156" s="187"/>
      <c r="S156" s="187"/>
      <c r="T156" s="194" t="s">
        <v>212</v>
      </c>
      <c r="U156" s="197">
        <v>176126</v>
      </c>
      <c r="V156" s="197">
        <v>171271</v>
      </c>
    </row>
    <row r="157" spans="1:37" ht="15">
      <c r="A157" s="235" t="s">
        <v>203</v>
      </c>
      <c r="B157" s="237"/>
      <c r="C157" s="187"/>
      <c r="D157" s="187"/>
      <c r="E157" s="187"/>
      <c r="F157" s="187"/>
      <c r="G157" s="187"/>
      <c r="H157" s="187"/>
      <c r="I157" s="187"/>
      <c r="J157" s="187"/>
      <c r="K157" s="237">
        <v>687.81372388884904</v>
      </c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</row>
    <row r="158" spans="1:37" ht="15">
      <c r="A158" s="235" t="s">
        <v>18</v>
      </c>
      <c r="B158" s="236"/>
      <c r="C158" s="187"/>
      <c r="D158" s="187"/>
      <c r="E158" s="187"/>
      <c r="F158" s="187"/>
      <c r="G158" s="187"/>
      <c r="H158" s="187"/>
      <c r="I158" s="187"/>
      <c r="J158" s="187"/>
      <c r="K158" s="236">
        <v>0</v>
      </c>
      <c r="L158" s="187"/>
      <c r="M158" s="187"/>
      <c r="N158" s="187"/>
      <c r="O158" s="187"/>
      <c r="P158" s="187"/>
      <c r="Q158" s="187"/>
      <c r="R158" s="187"/>
      <c r="S158" s="187"/>
      <c r="T158" s="194" t="s">
        <v>215</v>
      </c>
      <c r="U158" s="268">
        <v>22.249368367862555</v>
      </c>
      <c r="V158" s="268">
        <v>27.803733766233766</v>
      </c>
    </row>
    <row r="159" spans="1:37" ht="15">
      <c r="A159" s="238" t="s">
        <v>206</v>
      </c>
      <c r="B159" s="239"/>
      <c r="C159" s="187"/>
      <c r="D159" s="187"/>
      <c r="E159" s="187"/>
      <c r="F159" s="187"/>
      <c r="G159" s="187"/>
      <c r="H159" s="187"/>
      <c r="I159" s="187"/>
      <c r="J159" s="187"/>
      <c r="K159" s="239">
        <v>526.97406658271257</v>
      </c>
      <c r="L159" s="187"/>
      <c r="M159" s="187"/>
      <c r="N159" s="187"/>
      <c r="O159" s="187"/>
      <c r="P159" s="187"/>
      <c r="Q159" s="187"/>
      <c r="R159" s="187"/>
      <c r="S159" s="187"/>
      <c r="T159" s="194" t="s">
        <v>215</v>
      </c>
      <c r="U159" s="268">
        <v>3.5</v>
      </c>
      <c r="V159" s="268">
        <v>3.5</v>
      </c>
    </row>
    <row r="160" spans="1:37" ht="15">
      <c r="A160" s="240" t="s">
        <v>208</v>
      </c>
      <c r="B160" s="239"/>
      <c r="C160" s="187"/>
      <c r="D160" s="187"/>
      <c r="E160" s="187"/>
      <c r="F160" s="187"/>
      <c r="G160" s="187"/>
      <c r="H160" s="187"/>
      <c r="I160" s="187"/>
      <c r="J160" s="187"/>
      <c r="K160" s="239">
        <v>0</v>
      </c>
      <c r="L160" s="187"/>
      <c r="M160" s="187"/>
      <c r="N160" s="187"/>
      <c r="O160" s="187"/>
      <c r="P160" s="187"/>
      <c r="Q160" s="187"/>
      <c r="R160" s="187"/>
      <c r="S160" s="187"/>
      <c r="T160" s="194" t="s">
        <v>218</v>
      </c>
      <c r="U160" s="268">
        <v>-18.749368367862555</v>
      </c>
      <c r="V160" s="268">
        <v>-24.303733766233766</v>
      </c>
    </row>
    <row r="161" spans="1:22" ht="15">
      <c r="A161" s="240" t="s">
        <v>210</v>
      </c>
      <c r="B161" s="239"/>
      <c r="C161" s="187"/>
      <c r="D161" s="187"/>
      <c r="E161" s="187"/>
      <c r="F161" s="187"/>
      <c r="G161" s="187"/>
      <c r="H161" s="187"/>
      <c r="I161" s="187"/>
      <c r="J161" s="187"/>
      <c r="K161" s="239">
        <v>0</v>
      </c>
      <c r="L161" s="187"/>
      <c r="M161" s="187"/>
      <c r="N161" s="187"/>
      <c r="O161" s="187"/>
      <c r="P161" s="187"/>
      <c r="Q161" s="187"/>
      <c r="R161" s="187"/>
      <c r="S161" s="187"/>
      <c r="T161" s="194" t="s">
        <v>220</v>
      </c>
      <c r="U161" s="197">
        <v>42405.714285714283</v>
      </c>
      <c r="V161" s="197">
        <v>42774.571428571428</v>
      </c>
    </row>
    <row r="162" spans="1:22" ht="15">
      <c r="A162" s="241" t="s">
        <v>211</v>
      </c>
      <c r="B162" s="239"/>
      <c r="C162" s="187"/>
      <c r="D162" s="187"/>
      <c r="E162" s="187"/>
      <c r="F162" s="187"/>
      <c r="G162" s="187"/>
      <c r="H162" s="187"/>
      <c r="I162" s="187"/>
      <c r="J162" s="187"/>
      <c r="K162" s="239">
        <v>2775.6015012699886</v>
      </c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</row>
    <row r="163" spans="1:22" ht="15">
      <c r="A163" s="242" t="s">
        <v>213</v>
      </c>
      <c r="B163" s="236"/>
      <c r="C163" s="187"/>
      <c r="D163" s="187"/>
      <c r="E163" s="187"/>
      <c r="F163" s="187"/>
      <c r="G163" s="187"/>
      <c r="H163" s="187"/>
      <c r="I163" s="187"/>
      <c r="J163" s="187"/>
      <c r="K163" s="236">
        <v>2665.8305620537099</v>
      </c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</row>
    <row r="164" spans="1:22" ht="15">
      <c r="A164" s="242" t="s">
        <v>214</v>
      </c>
      <c r="B164" s="236"/>
      <c r="C164" s="187"/>
      <c r="D164" s="187"/>
      <c r="E164" s="187"/>
      <c r="F164" s="187"/>
      <c r="G164" s="187"/>
      <c r="H164" s="187"/>
      <c r="I164" s="187"/>
      <c r="J164" s="187"/>
      <c r="K164" s="236">
        <v>185.44597201318413</v>
      </c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</row>
    <row r="165" spans="1:22" ht="15">
      <c r="A165" s="238" t="s">
        <v>216</v>
      </c>
      <c r="B165" s="236"/>
      <c r="C165" s="187"/>
      <c r="D165" s="187"/>
      <c r="E165" s="187"/>
      <c r="F165" s="187"/>
      <c r="G165" s="187"/>
      <c r="H165" s="187"/>
      <c r="I165" s="187"/>
      <c r="J165" s="187"/>
      <c r="K165" s="236">
        <v>75.6750327969051</v>
      </c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</row>
    <row r="166" spans="1:22" ht="15">
      <c r="A166" s="238" t="s">
        <v>217</v>
      </c>
      <c r="B166" s="239"/>
      <c r="C166" s="187"/>
      <c r="D166" s="187"/>
      <c r="E166" s="187"/>
      <c r="F166" s="187"/>
      <c r="G166" s="187"/>
      <c r="H166" s="187"/>
      <c r="I166" s="187"/>
      <c r="J166" s="187"/>
      <c r="K166" s="239">
        <v>0</v>
      </c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</row>
    <row r="167" spans="1:22" ht="15">
      <c r="A167" s="243" t="s">
        <v>219</v>
      </c>
      <c r="B167" s="244"/>
      <c r="C167" s="187"/>
      <c r="D167" s="187"/>
      <c r="E167" s="187"/>
      <c r="F167" s="187"/>
      <c r="G167" s="187"/>
      <c r="H167" s="187"/>
      <c r="I167" s="187"/>
      <c r="J167" s="187"/>
      <c r="K167" s="244">
        <v>16917.330943327237</v>
      </c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</row>
    <row r="168" spans="1:22" ht="15">
      <c r="A168" s="245" t="s">
        <v>221</v>
      </c>
      <c r="B168" s="236"/>
      <c r="C168" s="187"/>
      <c r="D168" s="187"/>
      <c r="E168" s="187"/>
      <c r="F168" s="187"/>
      <c r="G168" s="187"/>
      <c r="H168" s="187"/>
      <c r="I168" s="187"/>
      <c r="J168" s="187"/>
      <c r="K168" s="236">
        <v>6660.0517582020475</v>
      </c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</row>
    <row r="169" spans="1:22" ht="15">
      <c r="A169" s="235" t="s">
        <v>222</v>
      </c>
      <c r="B169" s="239"/>
      <c r="C169" s="187"/>
      <c r="D169" s="187"/>
      <c r="E169" s="187"/>
      <c r="F169" s="187"/>
      <c r="G169" s="187"/>
      <c r="H169" s="187"/>
      <c r="I169" s="187"/>
      <c r="J169" s="187"/>
      <c r="K169" s="239">
        <v>5486.9068051513486</v>
      </c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</row>
    <row r="170" spans="1:22" ht="15">
      <c r="A170" s="235" t="s">
        <v>203</v>
      </c>
      <c r="B170" s="239"/>
      <c r="C170" s="187"/>
      <c r="D170" s="187"/>
      <c r="E170" s="187"/>
      <c r="F170" s="187"/>
      <c r="G170" s="187"/>
      <c r="H170" s="187"/>
      <c r="I170" s="187"/>
      <c r="J170" s="187"/>
      <c r="K170" s="239">
        <v>1173.1449530506991</v>
      </c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</row>
    <row r="171" spans="1:22" ht="15">
      <c r="A171" s="235" t="s">
        <v>223</v>
      </c>
      <c r="B171" s="239"/>
      <c r="C171" s="187"/>
      <c r="D171" s="187"/>
      <c r="E171" s="187"/>
      <c r="F171" s="187"/>
      <c r="G171" s="187"/>
      <c r="H171" s="187"/>
      <c r="I171" s="187"/>
      <c r="J171" s="187"/>
      <c r="K171" s="239">
        <v>0</v>
      </c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</row>
    <row r="172" spans="1:22" ht="15">
      <c r="A172" s="243" t="s">
        <v>2</v>
      </c>
      <c r="B172" s="244"/>
      <c r="C172" s="187"/>
      <c r="D172" s="187"/>
      <c r="E172" s="187"/>
      <c r="F172" s="187"/>
      <c r="G172" s="187"/>
      <c r="H172" s="187"/>
      <c r="I172" s="187"/>
      <c r="J172" s="187"/>
      <c r="K172" s="244">
        <v>10257.27918512519</v>
      </c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</row>
    <row r="173" spans="1:22" ht="15">
      <c r="A173" s="246" t="s">
        <v>5</v>
      </c>
      <c r="B173" s="247"/>
      <c r="C173" s="187"/>
      <c r="D173" s="187"/>
      <c r="E173" s="187"/>
      <c r="F173" s="187"/>
      <c r="G173" s="187"/>
      <c r="H173" s="187"/>
      <c r="I173" s="187"/>
      <c r="J173" s="187"/>
      <c r="K173" s="247">
        <v>0.59568235249464341</v>
      </c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</row>
    <row r="174" spans="1:22" ht="15">
      <c r="A174" s="246"/>
      <c r="B174" s="248"/>
      <c r="C174" s="187"/>
      <c r="D174" s="187"/>
      <c r="E174" s="187"/>
      <c r="F174" s="187"/>
      <c r="G174" s="187"/>
      <c r="H174" s="187"/>
      <c r="I174" s="187"/>
      <c r="J174" s="187"/>
      <c r="K174" s="248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</row>
    <row r="175" spans="1:22" ht="15">
      <c r="A175" s="249" t="s">
        <v>53</v>
      </c>
      <c r="B175" s="236"/>
      <c r="C175" s="187"/>
      <c r="D175" s="187"/>
      <c r="E175" s="187"/>
      <c r="F175" s="187"/>
      <c r="G175" s="187"/>
      <c r="H175" s="187"/>
      <c r="I175" s="187"/>
      <c r="J175" s="187"/>
      <c r="K175" s="236">
        <v>10552.775973267757</v>
      </c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</row>
    <row r="176" spans="1:22" ht="15">
      <c r="A176" s="250" t="s">
        <v>224</v>
      </c>
      <c r="B176" s="251"/>
      <c r="C176" s="187"/>
      <c r="D176" s="187"/>
      <c r="E176" s="187"/>
      <c r="F176" s="187"/>
      <c r="G176" s="187"/>
      <c r="H176" s="187"/>
      <c r="I176" s="187"/>
      <c r="J176" s="187"/>
      <c r="K176" s="251">
        <v>5708.2018461197977</v>
      </c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</row>
    <row r="177" spans="1:17" ht="15">
      <c r="A177" s="250" t="s">
        <v>225</v>
      </c>
      <c r="B177" s="236"/>
      <c r="C177" s="187"/>
      <c r="D177" s="187"/>
      <c r="E177" s="187"/>
      <c r="F177" s="187"/>
      <c r="G177" s="187"/>
      <c r="H177" s="187"/>
      <c r="I177" s="187"/>
      <c r="J177" s="187"/>
      <c r="K177" s="236">
        <v>4844.5741271479592</v>
      </c>
      <c r="Q177" s="137"/>
    </row>
    <row r="178" spans="1:17" ht="15">
      <c r="A178" s="249" t="s">
        <v>226</v>
      </c>
      <c r="B178" s="236"/>
      <c r="C178" s="187"/>
      <c r="D178" s="187"/>
      <c r="E178" s="187"/>
      <c r="F178" s="187"/>
      <c r="G178" s="187"/>
      <c r="H178" s="187"/>
      <c r="I178" s="187"/>
      <c r="J178" s="187"/>
      <c r="K178" s="236">
        <v>2530.7577717723161</v>
      </c>
      <c r="Q178" s="137"/>
    </row>
    <row r="179" spans="1:17" ht="15">
      <c r="A179" s="252" t="s">
        <v>226</v>
      </c>
      <c r="B179" s="236"/>
      <c r="C179" s="187"/>
      <c r="D179" s="187"/>
      <c r="E179" s="187"/>
      <c r="F179" s="187"/>
      <c r="G179" s="187"/>
      <c r="H179" s="187"/>
      <c r="I179" s="187"/>
      <c r="J179" s="187"/>
      <c r="K179" s="236">
        <v>1973.1285357426675</v>
      </c>
      <c r="Q179" s="137"/>
    </row>
    <row r="180" spans="1:17" ht="15">
      <c r="A180" s="233" t="s">
        <v>4</v>
      </c>
      <c r="B180" s="253"/>
      <c r="C180" s="187"/>
      <c r="D180" s="187"/>
      <c r="E180" s="187"/>
      <c r="F180" s="187"/>
      <c r="G180" s="187"/>
      <c r="H180" s="187"/>
      <c r="I180" s="187"/>
      <c r="J180" s="187"/>
      <c r="K180" s="253">
        <v>201.02146102964883</v>
      </c>
      <c r="Q180" s="137"/>
    </row>
    <row r="181" spans="1:17" ht="15">
      <c r="A181" s="233" t="s">
        <v>227</v>
      </c>
      <c r="B181" s="254"/>
      <c r="C181" s="187"/>
      <c r="D181" s="187"/>
      <c r="E181" s="187"/>
      <c r="F181" s="187"/>
      <c r="G181" s="187"/>
      <c r="H181" s="187"/>
      <c r="I181" s="187"/>
      <c r="J181" s="187"/>
      <c r="K181" s="254">
        <v>356.607775</v>
      </c>
      <c r="Q181" s="137"/>
    </row>
    <row r="182" spans="1:17" ht="15">
      <c r="A182" s="249" t="s">
        <v>228</v>
      </c>
      <c r="B182" s="236"/>
      <c r="C182" s="187"/>
      <c r="D182" s="187"/>
      <c r="E182" s="187"/>
      <c r="F182" s="187"/>
      <c r="G182" s="187"/>
      <c r="H182" s="187"/>
      <c r="I182" s="187"/>
      <c r="J182" s="187"/>
      <c r="K182" s="236">
        <v>-218.33333333333334</v>
      </c>
      <c r="Q182" s="137"/>
    </row>
    <row r="183" spans="1:17" ht="15">
      <c r="A183" s="233" t="s">
        <v>229</v>
      </c>
      <c r="B183" s="255"/>
      <c r="C183" s="187"/>
      <c r="D183" s="187"/>
      <c r="E183" s="187"/>
      <c r="F183" s="187"/>
      <c r="G183" s="187"/>
      <c r="H183" s="187"/>
      <c r="I183" s="187"/>
      <c r="J183" s="187"/>
      <c r="K183" s="255">
        <v>40</v>
      </c>
      <c r="Q183" s="137"/>
    </row>
    <row r="184" spans="1:17" ht="15">
      <c r="A184" s="233" t="s">
        <v>230</v>
      </c>
      <c r="B184" s="253"/>
      <c r="C184" s="187"/>
      <c r="D184" s="187"/>
      <c r="E184" s="187"/>
      <c r="F184" s="187"/>
      <c r="G184" s="187"/>
      <c r="H184" s="187"/>
      <c r="I184" s="187"/>
      <c r="J184" s="187"/>
      <c r="K184" s="253">
        <v>250</v>
      </c>
      <c r="Q184" s="137"/>
    </row>
    <row r="185" spans="1:17" ht="15">
      <c r="A185" s="250" t="s">
        <v>231</v>
      </c>
      <c r="B185" s="239"/>
      <c r="C185" s="187"/>
      <c r="D185" s="187"/>
      <c r="E185" s="187"/>
      <c r="F185" s="187"/>
      <c r="G185" s="187"/>
      <c r="H185" s="187"/>
      <c r="I185" s="187"/>
      <c r="J185" s="187"/>
      <c r="K185" s="239">
        <v>-8.3333333333333339</v>
      </c>
      <c r="Q185" s="137"/>
    </row>
    <row r="186" spans="1:17" ht="15">
      <c r="A186" s="233" t="s">
        <v>232</v>
      </c>
      <c r="B186" s="256"/>
      <c r="C186" s="187"/>
      <c r="D186" s="187"/>
      <c r="E186" s="187"/>
      <c r="F186" s="187"/>
      <c r="G186" s="187"/>
      <c r="H186" s="187"/>
      <c r="I186" s="187"/>
      <c r="J186" s="187"/>
      <c r="K186" s="256">
        <v>0</v>
      </c>
      <c r="Q186" s="137"/>
    </row>
    <row r="187" spans="1:17" ht="15">
      <c r="A187" s="249" t="s">
        <v>233</v>
      </c>
      <c r="B187" s="236"/>
      <c r="C187" s="187"/>
      <c r="D187" s="187"/>
      <c r="E187" s="187"/>
      <c r="F187" s="187"/>
      <c r="G187" s="187"/>
      <c r="H187" s="187"/>
      <c r="I187" s="187"/>
      <c r="J187" s="187"/>
      <c r="K187" s="236">
        <v>-1667.3769621482606</v>
      </c>
      <c r="Q187" s="137"/>
    </row>
    <row r="188" spans="1:17" ht="15">
      <c r="A188" s="233" t="s">
        <v>234</v>
      </c>
      <c r="B188" s="253"/>
      <c r="C188" s="187"/>
      <c r="D188" s="187"/>
      <c r="E188" s="187"/>
      <c r="F188" s="187"/>
      <c r="G188" s="187"/>
      <c r="H188" s="187"/>
      <c r="I188" s="187"/>
      <c r="J188" s="187"/>
      <c r="K188" s="253">
        <v>140.84719683872652</v>
      </c>
      <c r="Q188" s="137"/>
    </row>
    <row r="189" spans="1:17" ht="15">
      <c r="A189" s="233" t="s">
        <v>235</v>
      </c>
      <c r="B189" s="253"/>
      <c r="C189" s="187"/>
      <c r="D189" s="187"/>
      <c r="E189" s="187"/>
      <c r="F189" s="187"/>
      <c r="G189" s="187"/>
      <c r="H189" s="187"/>
      <c r="I189" s="187"/>
      <c r="J189" s="187"/>
      <c r="K189" s="253">
        <v>-666.72890933849135</v>
      </c>
      <c r="Q189" s="137"/>
    </row>
    <row r="190" spans="1:17" ht="15">
      <c r="A190" s="250" t="s">
        <v>236</v>
      </c>
      <c r="B190" s="253"/>
      <c r="C190" s="187"/>
      <c r="D190" s="187"/>
      <c r="E190" s="187"/>
      <c r="F190" s="187"/>
      <c r="G190" s="187"/>
      <c r="H190" s="187"/>
      <c r="I190" s="187"/>
      <c r="J190" s="187"/>
      <c r="K190" s="253">
        <v>-1141.4952496484957</v>
      </c>
      <c r="Q190" s="137"/>
    </row>
    <row r="191" spans="1:17" ht="15">
      <c r="A191" s="249" t="s">
        <v>237</v>
      </c>
      <c r="B191" s="239"/>
      <c r="C191" s="187"/>
      <c r="D191" s="187"/>
      <c r="E191" s="187"/>
      <c r="F191" s="187"/>
      <c r="G191" s="187"/>
      <c r="H191" s="187"/>
      <c r="I191" s="187"/>
      <c r="J191" s="187"/>
      <c r="K191" s="239">
        <v>-796.97317125585778</v>
      </c>
      <c r="Q191" s="137"/>
    </row>
    <row r="192" spans="1:17" ht="15">
      <c r="A192" s="249" t="s">
        <v>238</v>
      </c>
      <c r="B192" s="239"/>
      <c r="C192" s="187"/>
      <c r="D192" s="187"/>
      <c r="E192" s="187"/>
      <c r="F192" s="187"/>
      <c r="G192" s="187"/>
      <c r="H192" s="187"/>
      <c r="I192" s="187"/>
      <c r="J192" s="187"/>
      <c r="K192" s="239">
        <v>-2348.0360527856596</v>
      </c>
      <c r="Q192" s="137"/>
    </row>
    <row r="193" spans="1:17" ht="15">
      <c r="A193" s="249" t="s">
        <v>239</v>
      </c>
      <c r="B193" s="257"/>
      <c r="C193" s="187"/>
      <c r="D193" s="187"/>
      <c r="E193" s="187"/>
      <c r="F193" s="187"/>
      <c r="G193" s="187"/>
      <c r="H193" s="187"/>
      <c r="I193" s="187"/>
      <c r="J193" s="187"/>
      <c r="K193" s="257">
        <v>692.39995327335271</v>
      </c>
      <c r="Q193" s="137"/>
    </row>
    <row r="194" spans="1:17" ht="15">
      <c r="A194" s="258" t="s">
        <v>240</v>
      </c>
      <c r="B194" s="244"/>
      <c r="C194" s="187"/>
      <c r="D194" s="187"/>
      <c r="E194" s="187"/>
      <c r="F194" s="187"/>
      <c r="G194" s="187"/>
      <c r="H194" s="187"/>
      <c r="I194" s="187"/>
      <c r="J194" s="187"/>
      <c r="K194" s="244">
        <v>1075.3983396682083</v>
      </c>
      <c r="Q194" s="137"/>
    </row>
    <row r="195" spans="1:17" ht="15">
      <c r="A195" s="259" t="s">
        <v>8</v>
      </c>
      <c r="B195" s="260"/>
      <c r="C195" s="187"/>
      <c r="D195" s="187"/>
      <c r="E195" s="187"/>
      <c r="F195" s="187"/>
      <c r="G195" s="187"/>
      <c r="H195" s="187"/>
      <c r="I195" s="187"/>
      <c r="J195" s="187"/>
      <c r="K195" s="260">
        <v>6.3567849046092084E-2</v>
      </c>
      <c r="Q195" s="137"/>
    </row>
    <row r="196" spans="1:17" ht="15.75" thickBot="1">
      <c r="A196" s="259"/>
      <c r="B196" s="248"/>
      <c r="C196" s="187"/>
      <c r="D196" s="187"/>
      <c r="E196" s="187"/>
      <c r="F196" s="187"/>
      <c r="G196" s="187"/>
      <c r="H196" s="187"/>
      <c r="I196" s="187"/>
      <c r="J196" s="187"/>
      <c r="K196" s="248"/>
      <c r="Q196" s="137"/>
    </row>
    <row r="197" spans="1:17" ht="15">
      <c r="A197" s="261" t="s">
        <v>241</v>
      </c>
      <c r="B197" s="262"/>
      <c r="C197" s="187"/>
      <c r="D197" s="187"/>
      <c r="E197" s="187"/>
      <c r="F197" s="187"/>
      <c r="G197" s="187"/>
      <c r="H197" s="187"/>
      <c r="I197" s="187"/>
      <c r="J197" s="187"/>
      <c r="K197" s="262"/>
      <c r="Q197" s="137"/>
    </row>
    <row r="198" spans="1:17" ht="15">
      <c r="A198" s="263" t="s">
        <v>242</v>
      </c>
      <c r="B198" s="239"/>
      <c r="C198" s="187"/>
      <c r="D198" s="187"/>
      <c r="E198" s="187"/>
      <c r="F198" s="187"/>
      <c r="G198" s="187"/>
      <c r="H198" s="187"/>
      <c r="I198" s="187"/>
      <c r="J198" s="187"/>
      <c r="K198" s="239">
        <v>927.06666666666672</v>
      </c>
      <c r="Q198" s="137"/>
    </row>
    <row r="199" spans="1:17" ht="15">
      <c r="A199" s="263" t="s">
        <v>243</v>
      </c>
      <c r="B199" s="239"/>
      <c r="C199" s="187"/>
      <c r="D199" s="187"/>
      <c r="E199" s="187"/>
      <c r="F199" s="187"/>
      <c r="G199" s="187"/>
      <c r="H199" s="187"/>
      <c r="I199" s="187"/>
      <c r="J199" s="187"/>
      <c r="K199" s="239">
        <v>0</v>
      </c>
      <c r="Q199" s="137"/>
    </row>
    <row r="200" spans="1:17" ht="15">
      <c r="A200" s="263" t="s">
        <v>244</v>
      </c>
      <c r="B200" s="264"/>
      <c r="C200" s="187"/>
      <c r="D200" s="187"/>
      <c r="E200" s="187"/>
      <c r="F200" s="187"/>
      <c r="G200" s="187"/>
      <c r="H200" s="187"/>
      <c r="I200" s="187"/>
      <c r="J200" s="187"/>
      <c r="K200" s="264">
        <v>0</v>
      </c>
      <c r="Q200" s="137"/>
    </row>
    <row r="201" spans="1:17" ht="15">
      <c r="A201" s="258" t="s">
        <v>245</v>
      </c>
      <c r="B201" s="244"/>
      <c r="C201" s="187"/>
      <c r="D201" s="187"/>
      <c r="E201" s="187"/>
      <c r="F201" s="187"/>
      <c r="G201" s="187"/>
      <c r="H201" s="187"/>
      <c r="I201" s="187"/>
      <c r="J201" s="187"/>
      <c r="K201" s="244">
        <v>2002.4650063348749</v>
      </c>
      <c r="Q201" s="137"/>
    </row>
    <row r="202" spans="1:17" ht="15">
      <c r="A202" s="265" t="s">
        <v>7</v>
      </c>
      <c r="B202" s="260"/>
      <c r="C202" s="187"/>
      <c r="D202" s="187"/>
      <c r="E202" s="187"/>
      <c r="F202" s="187"/>
      <c r="G202" s="187"/>
      <c r="H202" s="187"/>
      <c r="I202" s="187"/>
      <c r="J202" s="187"/>
      <c r="K202" s="260">
        <v>0.11836766763286111</v>
      </c>
      <c r="Q202" s="137"/>
    </row>
    <row r="203" spans="1:17" ht="15">
      <c r="A203" s="266"/>
      <c r="B203" s="248"/>
      <c r="C203" s="187"/>
      <c r="D203" s="187"/>
      <c r="E203" s="187"/>
      <c r="F203" s="187"/>
      <c r="G203" s="187"/>
      <c r="H203" s="187"/>
      <c r="I203" s="187"/>
      <c r="J203" s="187"/>
      <c r="K203" s="248"/>
      <c r="Q203" s="137"/>
    </row>
    <row r="204" spans="1:17" ht="15">
      <c r="A204" s="263" t="s">
        <v>246</v>
      </c>
      <c r="B204" s="239"/>
      <c r="C204" s="187"/>
      <c r="D204" s="187"/>
      <c r="E204" s="187"/>
      <c r="F204" s="187"/>
      <c r="G204" s="187"/>
      <c r="H204" s="187"/>
      <c r="I204" s="187"/>
      <c r="J204" s="187"/>
      <c r="K204" s="239">
        <v>496.91821947521396</v>
      </c>
      <c r="Q204" s="137"/>
    </row>
    <row r="205" spans="1:17" ht="15">
      <c r="A205" s="263" t="s">
        <v>247</v>
      </c>
      <c r="B205" s="239"/>
      <c r="C205" s="187"/>
      <c r="D205" s="187"/>
      <c r="E205" s="187"/>
      <c r="F205" s="187"/>
      <c r="G205" s="187"/>
      <c r="H205" s="187"/>
      <c r="I205" s="187"/>
      <c r="J205" s="187"/>
      <c r="K205" s="239"/>
      <c r="Q205" s="137"/>
    </row>
    <row r="206" spans="1:17" ht="15">
      <c r="A206" s="263" t="s">
        <v>248</v>
      </c>
      <c r="B206" s="239"/>
      <c r="C206" s="187"/>
      <c r="D206" s="187"/>
      <c r="E206" s="187"/>
      <c r="F206" s="187"/>
      <c r="G206" s="187"/>
      <c r="H206" s="187"/>
      <c r="I206" s="187"/>
      <c r="J206" s="187"/>
      <c r="K206" s="239">
        <v>-1667.3769621482606</v>
      </c>
      <c r="Q206" s="137"/>
    </row>
    <row r="207" spans="1:17" ht="15">
      <c r="A207" s="263" t="s">
        <v>249</v>
      </c>
      <c r="B207" s="239"/>
      <c r="C207" s="187"/>
      <c r="D207" s="187"/>
      <c r="E207" s="187"/>
      <c r="F207" s="187"/>
      <c r="G207" s="187"/>
      <c r="H207" s="187"/>
      <c r="I207" s="187"/>
      <c r="J207" s="187"/>
      <c r="K207" s="239">
        <v>-796.97317125585778</v>
      </c>
    </row>
    <row r="208" spans="1:17" ht="15">
      <c r="A208" s="263" t="s">
        <v>250</v>
      </c>
      <c r="B208" s="239"/>
      <c r="C208" s="187"/>
      <c r="D208" s="187"/>
      <c r="E208" s="187"/>
      <c r="F208" s="187"/>
      <c r="G208" s="187"/>
      <c r="H208" s="187"/>
      <c r="I208" s="187"/>
      <c r="J208" s="187"/>
      <c r="K208" s="239">
        <v>-2348.0360527856596</v>
      </c>
    </row>
    <row r="209" spans="1:22" ht="15">
      <c r="A209" s="263" t="s">
        <v>251</v>
      </c>
      <c r="B209" s="239"/>
      <c r="C209" s="187"/>
      <c r="D209" s="187"/>
      <c r="E209" s="187"/>
      <c r="F209" s="187"/>
      <c r="G209" s="187"/>
      <c r="H209" s="187"/>
      <c r="I209" s="187"/>
      <c r="J209" s="187"/>
      <c r="K209" s="239">
        <v>-234.66671339331401</v>
      </c>
    </row>
    <row r="210" spans="1:22" ht="15">
      <c r="A210" s="258" t="s">
        <v>252</v>
      </c>
      <c r="B210" s="244"/>
      <c r="C210" s="187"/>
      <c r="D210" s="187"/>
      <c r="E210" s="187"/>
      <c r="F210" s="187"/>
      <c r="G210" s="187"/>
      <c r="H210" s="187"/>
      <c r="I210" s="187"/>
      <c r="J210" s="187"/>
      <c r="K210" s="244">
        <v>-2547.669673773004</v>
      </c>
    </row>
    <row r="211" spans="1:22" ht="15">
      <c r="A211" s="265" t="s">
        <v>6</v>
      </c>
      <c r="B211" s="260"/>
      <c r="C211" s="187"/>
      <c r="D211" s="187"/>
      <c r="E211" s="187"/>
      <c r="F211" s="187"/>
      <c r="G211" s="187"/>
      <c r="H211" s="187"/>
      <c r="I211" s="187"/>
      <c r="J211" s="187"/>
      <c r="K211" s="260">
        <v>-0.15059524946976877</v>
      </c>
      <c r="T211" s="139"/>
    </row>
    <row r="212" spans="1:22" ht="15">
      <c r="A212" s="266"/>
      <c r="B212" s="248"/>
      <c r="C212" s="187"/>
      <c r="D212" s="187"/>
      <c r="E212" s="187"/>
      <c r="F212" s="187"/>
      <c r="G212" s="187"/>
      <c r="H212" s="187"/>
      <c r="I212" s="187"/>
      <c r="J212" s="187"/>
      <c r="K212" s="248"/>
      <c r="T212" s="139"/>
      <c r="U212" s="139"/>
      <c r="V212" s="139"/>
    </row>
    <row r="213" spans="1:22" ht="15">
      <c r="A213" s="263" t="s">
        <v>253</v>
      </c>
      <c r="B213" s="239"/>
      <c r="C213" s="187"/>
      <c r="D213" s="187"/>
      <c r="E213" s="187"/>
      <c r="F213" s="187"/>
      <c r="G213" s="187"/>
      <c r="H213" s="187"/>
      <c r="I213" s="187"/>
      <c r="J213" s="187"/>
      <c r="K213" s="239">
        <v>1141.4952496484957</v>
      </c>
      <c r="T213" s="139"/>
      <c r="U213" s="136"/>
      <c r="V213" s="136"/>
    </row>
    <row r="214" spans="1:22" ht="15">
      <c r="A214" s="263" t="s">
        <v>254</v>
      </c>
      <c r="B214" s="239"/>
      <c r="C214" s="187"/>
      <c r="D214" s="187"/>
      <c r="E214" s="187"/>
      <c r="F214" s="187"/>
      <c r="G214" s="187"/>
      <c r="H214" s="187"/>
      <c r="I214" s="187"/>
      <c r="J214" s="187"/>
      <c r="K214" s="239">
        <v>-690.19621586268818</v>
      </c>
      <c r="T214" s="139"/>
      <c r="U214" s="136"/>
      <c r="V214" s="136"/>
    </row>
    <row r="215" spans="1:22" ht="15">
      <c r="A215" s="258" t="s">
        <v>255</v>
      </c>
      <c r="B215" s="244"/>
      <c r="C215" s="187"/>
      <c r="D215" s="187"/>
      <c r="E215" s="187"/>
      <c r="F215" s="187"/>
      <c r="G215" s="187"/>
      <c r="H215" s="187"/>
      <c r="I215" s="187"/>
      <c r="J215" s="187"/>
      <c r="K215" s="244">
        <v>-2096.3706399871962</v>
      </c>
      <c r="T215" s="139"/>
      <c r="U215" s="136"/>
      <c r="V215" s="136"/>
    </row>
    <row r="216" spans="1:22" ht="15">
      <c r="A216" s="265" t="s">
        <v>256</v>
      </c>
      <c r="B216" s="260"/>
      <c r="C216" s="187"/>
      <c r="D216" s="187"/>
      <c r="E216" s="187"/>
      <c r="F216" s="187"/>
      <c r="G216" s="187"/>
      <c r="H216" s="187"/>
      <c r="I216" s="187"/>
      <c r="J216" s="187"/>
      <c r="K216" s="260">
        <v>-0.12391852160426495</v>
      </c>
      <c r="T216" s="139"/>
      <c r="U216" s="136"/>
      <c r="V216" s="136"/>
    </row>
    <row r="217" spans="1:22" ht="15">
      <c r="A217" s="159" t="s">
        <v>208</v>
      </c>
      <c r="B217" s="158"/>
      <c r="K217" s="158">
        <v>0</v>
      </c>
      <c r="T217" s="139" t="s">
        <v>209</v>
      </c>
      <c r="U217" s="136">
        <f>U213-U214+U215+U216</f>
        <v>0</v>
      </c>
      <c r="V217" s="136">
        <f>V213-V214+V215+V216</f>
        <v>0</v>
      </c>
    </row>
    <row r="218" spans="1:22" ht="15">
      <c r="A218" s="159" t="s">
        <v>210</v>
      </c>
      <c r="B218" s="158"/>
      <c r="K218" s="158">
        <v>0</v>
      </c>
    </row>
    <row r="219" spans="1:22" ht="15">
      <c r="A219" s="160" t="s">
        <v>211</v>
      </c>
      <c r="B219" s="158"/>
      <c r="K219" s="158">
        <f>SUM(K220:K221,K223)-K222</f>
        <v>2775.6015012699886</v>
      </c>
      <c r="T219" s="139" t="s">
        <v>212</v>
      </c>
      <c r="U219" s="137">
        <f>(C53+C65+J53)-C9</f>
        <v>176126</v>
      </c>
      <c r="V219" s="137">
        <f>(L53+L65)-L9</f>
        <v>171271</v>
      </c>
    </row>
    <row r="220" spans="1:22" ht="15">
      <c r="A220" s="161" t="s">
        <v>213</v>
      </c>
      <c r="B220" s="156"/>
      <c r="K220" s="156">
        <v>2665.8305620537099</v>
      </c>
    </row>
    <row r="221" spans="1:22" ht="15">
      <c r="A221" s="161" t="s">
        <v>214</v>
      </c>
      <c r="B221" s="156"/>
      <c r="K221" s="156">
        <v>185.44597201318413</v>
      </c>
      <c r="T221" s="139" t="s">
        <v>215</v>
      </c>
      <c r="U221" s="162" t="e">
        <f>U219/U217</f>
        <v>#DIV/0!</v>
      </c>
      <c r="V221" s="162" t="e">
        <f>V219/V217</f>
        <v>#DIV/0!</v>
      </c>
    </row>
    <row r="222" spans="1:22" ht="15">
      <c r="A222" s="157" t="s">
        <v>216</v>
      </c>
      <c r="B222" s="156"/>
      <c r="K222" s="156">
        <v>75.6750327969051</v>
      </c>
      <c r="T222" s="139" t="s">
        <v>215</v>
      </c>
      <c r="U222" s="162">
        <v>3.5</v>
      </c>
      <c r="V222" s="162">
        <v>3.5</v>
      </c>
    </row>
    <row r="223" spans="1:22" ht="15">
      <c r="A223" s="157" t="s">
        <v>217</v>
      </c>
      <c r="B223" s="158"/>
      <c r="K223" s="158">
        <v>0</v>
      </c>
      <c r="T223" s="139" t="s">
        <v>218</v>
      </c>
      <c r="U223" s="162" t="e">
        <f>U222-U221</f>
        <v>#DIV/0!</v>
      </c>
      <c r="V223" s="162" t="e">
        <f>V222-V221</f>
        <v>#DIV/0!</v>
      </c>
    </row>
    <row r="224" spans="1:22" ht="15">
      <c r="A224" s="163" t="s">
        <v>219</v>
      </c>
      <c r="B224" s="164"/>
      <c r="K224" s="164">
        <f>K211-K219</f>
        <v>-2775.7520965194585</v>
      </c>
      <c r="T224" s="139" t="s">
        <v>220</v>
      </c>
      <c r="U224" s="137">
        <f>U219/U222-U217</f>
        <v>50321.714285714283</v>
      </c>
      <c r="V224" s="137">
        <f>V219/V222-V217</f>
        <v>48934.571428571428</v>
      </c>
    </row>
    <row r="225" spans="1:11" ht="15">
      <c r="A225" s="165" t="s">
        <v>221</v>
      </c>
      <c r="B225" s="156"/>
      <c r="K225" s="156">
        <f>SUM(K226:K228)</f>
        <v>6660.0517582020475</v>
      </c>
    </row>
    <row r="226" spans="1:11" ht="15">
      <c r="A226" s="155" t="s">
        <v>222</v>
      </c>
      <c r="B226" s="158"/>
      <c r="K226" s="158">
        <v>5486.9068051513486</v>
      </c>
    </row>
    <row r="227" spans="1:11" ht="15">
      <c r="A227" s="155" t="s">
        <v>203</v>
      </c>
      <c r="B227" s="158"/>
      <c r="K227" s="158">
        <v>1173.1449530506991</v>
      </c>
    </row>
    <row r="228" spans="1:11" ht="15">
      <c r="A228" s="155" t="s">
        <v>223</v>
      </c>
      <c r="B228" s="158"/>
      <c r="K228" s="158">
        <v>0</v>
      </c>
    </row>
    <row r="229" spans="1:11" ht="15">
      <c r="A229" s="163" t="s">
        <v>2</v>
      </c>
      <c r="B229" s="164"/>
      <c r="K229" s="164">
        <f>K224-K225</f>
        <v>-9435.8038547215056</v>
      </c>
    </row>
    <row r="230" spans="1:11" ht="15">
      <c r="A230" s="166" t="s">
        <v>5</v>
      </c>
      <c r="B230" s="167"/>
      <c r="K230" s="167">
        <v>0.59568235249464341</v>
      </c>
    </row>
    <row r="231" spans="1:11" ht="15">
      <c r="A231" s="166"/>
      <c r="B231" s="168"/>
      <c r="K231" s="168"/>
    </row>
    <row r="232" spans="1:11" ht="15">
      <c r="A232" s="169" t="s">
        <v>53</v>
      </c>
      <c r="B232" s="156"/>
      <c r="K232" s="156">
        <f>K233+K234</f>
        <v>10552.775973267757</v>
      </c>
    </row>
    <row r="233" spans="1:11" ht="15">
      <c r="A233" s="170" t="s">
        <v>224</v>
      </c>
      <c r="B233" s="171"/>
      <c r="K233" s="171">
        <v>5708.2018461197977</v>
      </c>
    </row>
    <row r="234" spans="1:11" ht="15">
      <c r="A234" s="170" t="s">
        <v>225</v>
      </c>
      <c r="B234" s="156"/>
      <c r="K234" s="156">
        <v>4844.5741271479592</v>
      </c>
    </row>
    <row r="235" spans="1:11" ht="15">
      <c r="A235" s="169" t="s">
        <v>226</v>
      </c>
      <c r="B235" s="156"/>
      <c r="K235" s="156">
        <f>SUM(K236:K238)</f>
        <v>2530.7577717723161</v>
      </c>
    </row>
    <row r="236" spans="1:11" ht="15">
      <c r="A236" s="172" t="s">
        <v>226</v>
      </c>
      <c r="B236" s="156"/>
      <c r="K236" s="156">
        <v>1973.1285357426675</v>
      </c>
    </row>
    <row r="237" spans="1:11" ht="15">
      <c r="A237" s="154" t="s">
        <v>4</v>
      </c>
      <c r="B237" s="173"/>
      <c r="K237" s="173">
        <v>201.02146102964883</v>
      </c>
    </row>
    <row r="238" spans="1:11" ht="15">
      <c r="A238" s="154" t="s">
        <v>227</v>
      </c>
      <c r="B238" s="174"/>
      <c r="K238" s="174">
        <v>356.607775</v>
      </c>
    </row>
    <row r="239" spans="1:11" ht="15">
      <c r="A239" s="169" t="s">
        <v>228</v>
      </c>
      <c r="B239" s="156"/>
      <c r="K239" s="156">
        <f>K240-K241+K242-K243</f>
        <v>-218.33333333333334</v>
      </c>
    </row>
    <row r="240" spans="1:11" ht="15">
      <c r="A240" s="154" t="s">
        <v>229</v>
      </c>
      <c r="B240" s="175"/>
      <c r="K240" s="175">
        <v>40</v>
      </c>
    </row>
    <row r="241" spans="1:11" ht="15">
      <c r="A241" s="154" t="s">
        <v>230</v>
      </c>
      <c r="B241" s="173"/>
      <c r="K241" s="173">
        <v>250</v>
      </c>
    </row>
    <row r="242" spans="1:11" ht="15">
      <c r="A242" s="170" t="s">
        <v>231</v>
      </c>
      <c r="B242" s="158"/>
      <c r="K242" s="158">
        <v>-8.3333333333333339</v>
      </c>
    </row>
    <row r="243" spans="1:11" ht="15">
      <c r="A243" s="154" t="s">
        <v>232</v>
      </c>
      <c r="B243" s="176"/>
      <c r="K243" s="176">
        <v>0</v>
      </c>
    </row>
    <row r="244" spans="1:11" ht="15">
      <c r="A244" s="169" t="s">
        <v>233</v>
      </c>
      <c r="B244" s="156"/>
      <c r="K244" s="156">
        <f>SUM(K245:K247)</f>
        <v>-1667.3769621482606</v>
      </c>
    </row>
    <row r="245" spans="1:11" ht="15">
      <c r="A245" s="154" t="s">
        <v>234</v>
      </c>
      <c r="B245" s="173"/>
      <c r="K245" s="173">
        <v>140.84719683872652</v>
      </c>
    </row>
    <row r="246" spans="1:11" ht="15">
      <c r="A246" s="154" t="s">
        <v>235</v>
      </c>
      <c r="B246" s="173"/>
      <c r="K246" s="173">
        <v>-666.72890933849135</v>
      </c>
    </row>
    <row r="247" spans="1:11" ht="15">
      <c r="A247" s="170" t="s">
        <v>236</v>
      </c>
      <c r="B247" s="173"/>
      <c r="K247" s="173">
        <v>-1141.4952496484957</v>
      </c>
    </row>
    <row r="248" spans="1:11" ht="15">
      <c r="A248" s="169" t="s">
        <v>237</v>
      </c>
      <c r="B248" s="158"/>
      <c r="K248" s="158">
        <v>-796.97317125585778</v>
      </c>
    </row>
    <row r="249" spans="1:11" ht="15">
      <c r="A249" s="169" t="s">
        <v>238</v>
      </c>
      <c r="B249" s="158"/>
      <c r="K249" s="158">
        <v>-2348.0360527856596</v>
      </c>
    </row>
    <row r="250" spans="1:11" ht="15">
      <c r="A250" s="169" t="s">
        <v>239</v>
      </c>
      <c r="B250" s="177"/>
      <c r="K250" s="177">
        <v>692.39995327335271</v>
      </c>
    </row>
    <row r="251" spans="1:11" ht="15">
      <c r="A251" s="178" t="s">
        <v>240</v>
      </c>
      <c r="B251" s="164"/>
      <c r="K251" s="164">
        <f>K229-K232-K235+K239-K244-K248-K249-K250</f>
        <v>-18617.684700178488</v>
      </c>
    </row>
    <row r="252" spans="1:11" ht="15">
      <c r="A252" s="179" t="s">
        <v>8</v>
      </c>
      <c r="B252" s="180"/>
      <c r="K252" s="180">
        <f>K251/K224</f>
        <v>6.7072577279229568</v>
      </c>
    </row>
    <row r="253" spans="1:11" ht="15.75" thickBot="1">
      <c r="A253" s="179"/>
      <c r="B253" s="168"/>
      <c r="K253" s="168"/>
    </row>
    <row r="254" spans="1:11" ht="15">
      <c r="A254" s="181" t="s">
        <v>241</v>
      </c>
      <c r="B254" s="182"/>
      <c r="K254" s="182"/>
    </row>
    <row r="255" spans="1:11" ht="15">
      <c r="A255" s="183" t="s">
        <v>242</v>
      </c>
      <c r="B255" s="158"/>
      <c r="K255" s="158">
        <v>927.06666666666672</v>
      </c>
    </row>
    <row r="256" spans="1:11" ht="15">
      <c r="A256" s="183" t="s">
        <v>243</v>
      </c>
      <c r="B256" s="158"/>
      <c r="K256" s="158">
        <v>0</v>
      </c>
    </row>
    <row r="257" spans="1:11" ht="15">
      <c r="A257" s="183" t="s">
        <v>244</v>
      </c>
      <c r="B257" s="184"/>
      <c r="K257" s="184">
        <v>0</v>
      </c>
    </row>
    <row r="258" spans="1:11" ht="15">
      <c r="A258" s="178" t="s">
        <v>245</v>
      </c>
      <c r="B258" s="164"/>
      <c r="K258" s="164">
        <f>K251+SUM(K255:K257)</f>
        <v>-17690.618033511822</v>
      </c>
    </row>
    <row r="259" spans="1:11" ht="15">
      <c r="A259" s="185" t="s">
        <v>7</v>
      </c>
      <c r="B259" s="180"/>
      <c r="K259" s="180">
        <f>K258/K224</f>
        <v>6.3732701690811124</v>
      </c>
    </row>
    <row r="260" spans="1:11" ht="15">
      <c r="A260" s="186"/>
      <c r="B260" s="168"/>
      <c r="K260" s="168"/>
    </row>
    <row r="261" spans="1:11" ht="15">
      <c r="A261" s="183" t="s">
        <v>246</v>
      </c>
      <c r="B261" s="158"/>
      <c r="K261" s="158">
        <v>496.91821947521396</v>
      </c>
    </row>
    <row r="262" spans="1:11" ht="15">
      <c r="A262" s="183" t="s">
        <v>247</v>
      </c>
      <c r="B262" s="158"/>
      <c r="K262" s="158"/>
    </row>
    <row r="263" spans="1:11" ht="15">
      <c r="A263" s="183" t="s">
        <v>248</v>
      </c>
      <c r="B263" s="158"/>
      <c r="K263" s="158">
        <f>K244</f>
        <v>-1667.3769621482606</v>
      </c>
    </row>
    <row r="264" spans="1:11" ht="15">
      <c r="A264" s="183" t="s">
        <v>249</v>
      </c>
      <c r="B264" s="158"/>
      <c r="K264" s="158">
        <f>K248</f>
        <v>-796.97317125585778</v>
      </c>
    </row>
    <row r="265" spans="1:11" ht="15">
      <c r="A265" s="183" t="s">
        <v>250</v>
      </c>
      <c r="B265" s="158"/>
      <c r="K265" s="158">
        <f>K249</f>
        <v>-2348.0360527856596</v>
      </c>
    </row>
    <row r="266" spans="1:11" ht="15">
      <c r="A266" s="183" t="s">
        <v>251</v>
      </c>
      <c r="B266" s="158"/>
      <c r="K266" s="158">
        <f>K250-K255</f>
        <v>-234.66671339331401</v>
      </c>
    </row>
    <row r="267" spans="1:11" ht="15">
      <c r="A267" s="178" t="s">
        <v>252</v>
      </c>
      <c r="B267" s="164"/>
      <c r="K267" s="164">
        <f>K258+SUM(K261:K266)</f>
        <v>-22240.752713619702</v>
      </c>
    </row>
    <row r="268" spans="1:11" ht="15">
      <c r="A268" s="185" t="s">
        <v>6</v>
      </c>
      <c r="B268" s="180"/>
      <c r="K268" s="180">
        <f>K267/K224</f>
        <v>8.0125140647493662</v>
      </c>
    </row>
    <row r="269" spans="1:11" ht="15">
      <c r="A269" s="186"/>
      <c r="B269" s="168"/>
      <c r="K269" s="168"/>
    </row>
    <row r="270" spans="1:11" ht="15">
      <c r="A270" s="183" t="s">
        <v>253</v>
      </c>
      <c r="B270" s="158"/>
      <c r="K270" s="158">
        <f>-K247</f>
        <v>1141.4952496484957</v>
      </c>
    </row>
    <row r="271" spans="1:11" ht="15">
      <c r="A271" s="183" t="s">
        <v>254</v>
      </c>
      <c r="B271" s="158"/>
      <c r="K271" s="158">
        <f>K216+K218-K222+K247</f>
        <v>-1217.2942009670051</v>
      </c>
    </row>
    <row r="272" spans="1:11" ht="15">
      <c r="A272" s="178" t="s">
        <v>255</v>
      </c>
      <c r="B272" s="164"/>
      <c r="K272" s="164">
        <f>K267+SUM(K270:K271)</f>
        <v>-22316.551664938212</v>
      </c>
    </row>
    <row r="273" spans="1:11" ht="15">
      <c r="A273" s="185" t="s">
        <v>256</v>
      </c>
      <c r="B273" s="180"/>
      <c r="K273" s="180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X70"/>
  <sheetViews>
    <sheetView showGridLines="0" tabSelected="1" zoomScaleNormal="100" workbookViewId="0">
      <pane xSplit="2" ySplit="8" topLeftCell="O9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5"/>
  <cols>
    <col min="1" max="1" width="2.7109375" style="6" customWidth="1"/>
    <col min="2" max="2" width="45.5703125" style="6" customWidth="1"/>
    <col min="3" max="4" width="9.140625" style="37" hidden="1" customWidth="1"/>
    <col min="5" max="6" width="9.140625" style="78" hidden="1" customWidth="1"/>
    <col min="7" max="7" width="9.140625" style="3" hidden="1" customWidth="1"/>
    <col min="8" max="8" width="9.140625" hidden="1" customWidth="1"/>
    <col min="9" max="9" width="8.5703125" style="78" hidden="1" customWidth="1"/>
    <col min="10" max="10" width="15.5703125" style="79" hidden="1" customWidth="1"/>
    <col min="11" max="11" width="10.28515625" style="3" hidden="1" customWidth="1" collapsed="1"/>
    <col min="12" max="12" width="9.85546875" hidden="1" customWidth="1"/>
    <col min="13" max="13" width="12.7109375" style="78" hidden="1" customWidth="1"/>
    <col min="14" max="14" width="9.140625" style="79" hidden="1" customWidth="1"/>
    <col min="15" max="16" width="11.28515625" style="79" customWidth="1"/>
    <col min="17" max="17" width="11.28515625" style="78" customWidth="1"/>
    <col min="18" max="18" width="11.28515625" style="79" customWidth="1"/>
    <col min="19" max="20" width="10.5703125" style="79" customWidth="1"/>
    <col min="21" max="21" width="9.42578125" style="78" customWidth="1"/>
    <col min="22" max="22" width="9.140625" style="79" customWidth="1"/>
    <col min="23" max="16384" width="9.140625" style="3"/>
  </cols>
  <sheetData>
    <row r="1" spans="1:22">
      <c r="H1" s="366"/>
      <c r="L1" s="366"/>
    </row>
    <row r="2" spans="1:22">
      <c r="H2" s="366"/>
      <c r="L2" s="366"/>
    </row>
    <row r="3" spans="1:22">
      <c r="H3" s="366"/>
      <c r="L3" s="366"/>
    </row>
    <row r="4" spans="1:22">
      <c r="H4" s="366"/>
      <c r="L4" s="366"/>
    </row>
    <row r="5" spans="1:22">
      <c r="H5" s="366"/>
      <c r="L5" s="366"/>
    </row>
    <row r="6" spans="1:22">
      <c r="H6" s="366"/>
      <c r="L6" s="366"/>
    </row>
    <row r="7" spans="1:22" ht="15.75" thickBot="1">
      <c r="H7" s="366"/>
      <c r="L7" s="366"/>
    </row>
    <row r="8" spans="1:22" customFormat="1" ht="15.75" customHeight="1" thickBot="1">
      <c r="A8" s="418" t="s">
        <v>418</v>
      </c>
      <c r="B8" s="419"/>
      <c r="C8" s="1" t="s">
        <v>404</v>
      </c>
      <c r="D8" s="1" t="s">
        <v>408</v>
      </c>
      <c r="E8" s="102" t="s">
        <v>0</v>
      </c>
      <c r="F8" s="103" t="s">
        <v>1</v>
      </c>
      <c r="G8" s="7" t="s">
        <v>405</v>
      </c>
      <c r="H8" s="7" t="s">
        <v>409</v>
      </c>
      <c r="I8" s="102" t="s">
        <v>0</v>
      </c>
      <c r="J8" s="103" t="s">
        <v>1</v>
      </c>
      <c r="K8" s="1" t="s">
        <v>406</v>
      </c>
      <c r="L8" s="7" t="s">
        <v>410</v>
      </c>
      <c r="M8" s="102" t="s">
        <v>0</v>
      </c>
      <c r="N8" s="103" t="s">
        <v>1</v>
      </c>
      <c r="O8" s="7" t="s">
        <v>407</v>
      </c>
      <c r="P8" s="7" t="s">
        <v>411</v>
      </c>
      <c r="Q8" s="102" t="s">
        <v>0</v>
      </c>
      <c r="R8" s="103" t="s">
        <v>1</v>
      </c>
      <c r="S8" s="1">
        <v>2018</v>
      </c>
      <c r="T8" s="7">
        <v>2019</v>
      </c>
      <c r="U8" s="102" t="s">
        <v>0</v>
      </c>
      <c r="V8" s="103" t="s">
        <v>1</v>
      </c>
    </row>
    <row r="9" spans="1:22" customFormat="1" ht="15.75" customHeight="1">
      <c r="A9" s="420" t="s">
        <v>419</v>
      </c>
      <c r="B9" s="421"/>
      <c r="C9" s="28">
        <v>67167.515119999996</v>
      </c>
      <c r="D9" s="28">
        <v>75746.964000000007</v>
      </c>
      <c r="E9" s="68">
        <v>0.12773211670362006</v>
      </c>
      <c r="F9" s="69">
        <v>8579.4488800000108</v>
      </c>
      <c r="G9" s="29">
        <v>81983.745900000009</v>
      </c>
      <c r="H9" s="29">
        <v>90347.931000000011</v>
      </c>
      <c r="I9" s="68">
        <v>0.1020224802877665</v>
      </c>
      <c r="J9" s="110">
        <v>8364.1851000000024</v>
      </c>
      <c r="K9" s="29">
        <v>84791.018699999986</v>
      </c>
      <c r="L9" s="29">
        <v>87500.651110000006</v>
      </c>
      <c r="M9" s="68">
        <v>3.195659695500308E-2</v>
      </c>
      <c r="N9" s="110">
        <v>2709.6324100000202</v>
      </c>
      <c r="O9" s="29">
        <v>129557.45692</v>
      </c>
      <c r="P9" s="29">
        <v>124770.89701000007</v>
      </c>
      <c r="Q9" s="68">
        <v>-3.6945460522242013E-2</v>
      </c>
      <c r="R9" s="110">
        <v>-4786.5599099999235</v>
      </c>
      <c r="S9" s="29">
        <v>363499.73664000002</v>
      </c>
      <c r="T9" s="29">
        <v>378366.44312000007</v>
      </c>
      <c r="U9" s="68">
        <v>4.0898809494114285E-2</v>
      </c>
      <c r="V9" s="110">
        <v>14866.706480000052</v>
      </c>
    </row>
    <row r="10" spans="1:22" customFormat="1" ht="15.75" customHeight="1">
      <c r="A10" s="422"/>
      <c r="B10" s="423" t="s">
        <v>420</v>
      </c>
      <c r="C10" s="29">
        <v>-1334</v>
      </c>
      <c r="D10" s="29">
        <v>-1635</v>
      </c>
      <c r="E10" s="70">
        <v>0.22563718140929545</v>
      </c>
      <c r="F10" s="71">
        <v>-301</v>
      </c>
      <c r="G10" s="29">
        <v>-1577</v>
      </c>
      <c r="H10" s="29">
        <v>-1901</v>
      </c>
      <c r="I10" s="70">
        <v>0.20545339251743822</v>
      </c>
      <c r="J10" s="108">
        <v>-324</v>
      </c>
      <c r="K10" s="29">
        <v>-1637</v>
      </c>
      <c r="L10" s="29">
        <v>-1663</v>
      </c>
      <c r="M10" s="70">
        <v>1.5882712278558309E-2</v>
      </c>
      <c r="N10" s="108">
        <v>-26</v>
      </c>
      <c r="O10" s="29">
        <v>-2757</v>
      </c>
      <c r="P10" s="29">
        <v>-2282.9999999999991</v>
      </c>
      <c r="Q10" s="70">
        <v>-0.17192600652883605</v>
      </c>
      <c r="R10" s="108">
        <v>474.00000000000091</v>
      </c>
      <c r="S10" s="29">
        <v>-7305</v>
      </c>
      <c r="T10" s="29">
        <v>-7481.9999999999991</v>
      </c>
      <c r="U10" s="70">
        <v>2.4229979466118934E-2</v>
      </c>
      <c r="V10" s="108">
        <v>-176.99999999999909</v>
      </c>
    </row>
    <row r="11" spans="1:22" customFormat="1" ht="15.75" customHeight="1">
      <c r="A11" s="422" t="s">
        <v>421</v>
      </c>
      <c r="B11" s="423"/>
      <c r="C11" s="29">
        <v>-10934.38746</v>
      </c>
      <c r="D11" s="29">
        <v>-11379.754000000001</v>
      </c>
      <c r="E11" s="70">
        <v>4.0730817490164384E-2</v>
      </c>
      <c r="F11" s="108">
        <v>-445.3665400000009</v>
      </c>
      <c r="G11" s="29">
        <v>-10509.980659999999</v>
      </c>
      <c r="H11" s="29">
        <v>-13182.060809999999</v>
      </c>
      <c r="I11" s="75">
        <v>0.25424215671201811</v>
      </c>
      <c r="J11" s="108">
        <v>-2672.0801499999998</v>
      </c>
      <c r="K11" s="29">
        <v>-12215.326860000003</v>
      </c>
      <c r="L11" s="29">
        <v>-13089.960179999998</v>
      </c>
      <c r="M11" s="75">
        <v>7.1601303020719653E-2</v>
      </c>
      <c r="N11" s="108">
        <v>-874.63331999999536</v>
      </c>
      <c r="O11" s="29">
        <v>-17854.781349999997</v>
      </c>
      <c r="P11" s="29">
        <v>-18080.105630000002</v>
      </c>
      <c r="Q11" s="75">
        <v>1.261982858165922E-2</v>
      </c>
      <c r="R11" s="108">
        <v>-225.32428000000436</v>
      </c>
      <c r="S11" s="29">
        <v>-51514.476329999998</v>
      </c>
      <c r="T11" s="29">
        <v>-55731.880619999996</v>
      </c>
      <c r="U11" s="75">
        <v>8.1868332757251583E-2</v>
      </c>
      <c r="V11" s="108">
        <v>-4217.4042899999986</v>
      </c>
    </row>
    <row r="12" spans="1:22" customFormat="1" ht="15.75" customHeight="1">
      <c r="A12" s="422"/>
      <c r="B12" s="423" t="s">
        <v>422</v>
      </c>
      <c r="C12" s="30">
        <v>201.435807860262</v>
      </c>
      <c r="D12" s="30">
        <v>240.32589151932874</v>
      </c>
      <c r="E12" s="70">
        <v>0.19306440137021297</v>
      </c>
      <c r="F12" s="108">
        <v>38.890083659066732</v>
      </c>
      <c r="G12" s="29">
        <v>221.0620417127393</v>
      </c>
      <c r="H12" s="29">
        <v>271.81195741077568</v>
      </c>
      <c r="I12" s="70">
        <v>0.22957317911676456</v>
      </c>
      <c r="J12" s="108">
        <v>50.749915698036375</v>
      </c>
      <c r="K12" s="29">
        <v>229.05261553410708</v>
      </c>
      <c r="L12" s="29">
        <v>244.8093200946864</v>
      </c>
      <c r="M12" s="70">
        <v>6.8790764619027334E-2</v>
      </c>
      <c r="N12" s="108">
        <v>15.756704560579323</v>
      </c>
      <c r="O12" s="29">
        <v>364.36493013802476</v>
      </c>
      <c r="P12" s="29">
        <v>316.76620268221586</v>
      </c>
      <c r="Q12" s="70">
        <v>-0.13063476618833225</v>
      </c>
      <c r="R12" s="108">
        <v>-47.598727455808898</v>
      </c>
      <c r="S12" s="29">
        <v>1015.9153952451331</v>
      </c>
      <c r="T12" s="29">
        <v>1073.7133717070067</v>
      </c>
      <c r="U12" s="70">
        <v>5.6892509683768688E-2</v>
      </c>
      <c r="V12" s="108">
        <v>57.797976461873532</v>
      </c>
    </row>
    <row r="13" spans="1:22" customFormat="1" ht="15.75" customHeight="1">
      <c r="A13" s="422"/>
      <c r="B13" s="423"/>
      <c r="C13" s="30">
        <v>0</v>
      </c>
      <c r="D13" s="32">
        <v>0</v>
      </c>
      <c r="E13" s="72"/>
      <c r="F13" s="71"/>
      <c r="G13" s="9">
        <v>0</v>
      </c>
      <c r="H13" s="29">
        <v>0</v>
      </c>
      <c r="I13" s="72"/>
      <c r="J13" s="71"/>
      <c r="K13" s="30">
        <v>0</v>
      </c>
      <c r="L13" s="9"/>
      <c r="M13" s="72"/>
      <c r="N13" s="71"/>
      <c r="O13" s="101"/>
      <c r="P13" s="9"/>
      <c r="Q13" s="72"/>
      <c r="R13" s="71"/>
      <c r="S13" s="30"/>
      <c r="T13" s="30"/>
      <c r="U13" s="72"/>
      <c r="V13" s="71"/>
    </row>
    <row r="14" spans="1:22" customFormat="1" ht="15.75" customHeight="1">
      <c r="A14" s="424" t="s">
        <v>423</v>
      </c>
      <c r="B14" s="425"/>
      <c r="C14" s="10">
        <v>55100.563467860258</v>
      </c>
      <c r="D14" s="10">
        <v>62973</v>
      </c>
      <c r="E14" s="73">
        <v>0.14287397508614719</v>
      </c>
      <c r="F14" s="74">
        <v>7872.4365321397418</v>
      </c>
      <c r="G14" s="10">
        <v>70117.436532139749</v>
      </c>
      <c r="H14" s="10">
        <v>75536.682147410786</v>
      </c>
      <c r="I14" s="73">
        <v>7.7288130931412624E-2</v>
      </c>
      <c r="J14" s="107">
        <v>5419.2456152710365</v>
      </c>
      <c r="K14" s="10">
        <v>71168</v>
      </c>
      <c r="L14" s="10">
        <v>72977.818964692182</v>
      </c>
      <c r="M14" s="73">
        <v>2.5430235002981361E-2</v>
      </c>
      <c r="N14" s="107">
        <v>1809.8189646921819</v>
      </c>
      <c r="O14" s="10">
        <v>109310.04050013801</v>
      </c>
      <c r="P14" s="10">
        <v>104724.55758268229</v>
      </c>
      <c r="Q14" s="73">
        <v>-4.1949329599323848E-2</v>
      </c>
      <c r="R14" s="107">
        <v>-4585.4829174557235</v>
      </c>
      <c r="S14" s="10">
        <v>305696.17570524517</v>
      </c>
      <c r="T14" s="10">
        <v>316225</v>
      </c>
      <c r="U14" s="73">
        <v>3.4442119763077539E-2</v>
      </c>
      <c r="V14" s="107">
        <v>10528.824294754828</v>
      </c>
    </row>
    <row r="15" spans="1:22" customFormat="1" ht="15.75" customHeight="1">
      <c r="A15" s="422"/>
      <c r="B15" s="423"/>
      <c r="C15" s="30">
        <v>-30613.205075234182</v>
      </c>
      <c r="D15" s="30">
        <v>-36537</v>
      </c>
      <c r="E15" s="72"/>
      <c r="F15" s="71"/>
      <c r="G15" s="30">
        <v>-32964.794924765825</v>
      </c>
      <c r="H15" s="29">
        <v>-74244</v>
      </c>
      <c r="I15" s="72"/>
      <c r="J15" s="71"/>
      <c r="K15" s="30">
        <v>-37670</v>
      </c>
      <c r="L15" s="29">
        <v>-40633</v>
      </c>
      <c r="M15" s="72"/>
      <c r="N15" s="71"/>
      <c r="O15" s="30">
        <v>-57789.999999999993</v>
      </c>
      <c r="P15" s="30">
        <v>-55555.058694785257</v>
      </c>
      <c r="Q15" s="72"/>
      <c r="R15" s="71">
        <v>2234.9413052147356</v>
      </c>
      <c r="S15" s="29">
        <v>-159038</v>
      </c>
      <c r="T15" s="30">
        <v>-206982</v>
      </c>
      <c r="U15" s="72"/>
      <c r="V15" s="71"/>
    </row>
    <row r="16" spans="1:22" customFormat="1" ht="15.75" customHeight="1">
      <c r="A16" s="424" t="s">
        <v>2</v>
      </c>
      <c r="B16" s="425"/>
      <c r="C16" s="10">
        <v>24487.358392626076</v>
      </c>
      <c r="D16" s="10">
        <v>26436</v>
      </c>
      <c r="E16" s="73">
        <v>7.9577452828097694E-2</v>
      </c>
      <c r="F16" s="107">
        <v>1948.6416073739238</v>
      </c>
      <c r="G16" s="10">
        <v>37152.641607373924</v>
      </c>
      <c r="H16" s="10">
        <v>1292.6821474107855</v>
      </c>
      <c r="I16" s="73">
        <v>-0.96520618476953146</v>
      </c>
      <c r="J16" s="107">
        <v>-35859.959459963138</v>
      </c>
      <c r="K16" s="10">
        <v>33498</v>
      </c>
      <c r="L16" s="10">
        <v>32344.818964692182</v>
      </c>
      <c r="M16" s="73">
        <v>-3.4425369732754785E-2</v>
      </c>
      <c r="N16" s="107">
        <v>-1153.1810353078181</v>
      </c>
      <c r="O16" s="10">
        <v>51520.04050013802</v>
      </c>
      <c r="P16" s="10">
        <v>49169.498887897033</v>
      </c>
      <c r="Q16" s="73">
        <v>-4.5623830832095202E-2</v>
      </c>
      <c r="R16" s="107">
        <v>-2350.5416122409879</v>
      </c>
      <c r="S16" s="10">
        <v>146658.17570524517</v>
      </c>
      <c r="T16" s="10">
        <v>109243</v>
      </c>
      <c r="U16" s="73">
        <v>-0.25511824025714391</v>
      </c>
      <c r="V16" s="107">
        <v>-37415.175705245172</v>
      </c>
    </row>
    <row r="17" spans="1:24" customFormat="1" ht="15.75" customHeight="1">
      <c r="A17" s="422"/>
      <c r="B17" s="426" t="s">
        <v>5</v>
      </c>
      <c r="C17" s="11">
        <v>0.44441212306130712</v>
      </c>
      <c r="D17" s="11">
        <v>0.41979896145967321</v>
      </c>
      <c r="E17" s="11"/>
      <c r="F17" s="66">
        <v>-2.4613161601633902</v>
      </c>
      <c r="G17" s="11">
        <v>0.52986309033622836</v>
      </c>
      <c r="H17" s="11">
        <v>1.7113303241041222E-2</v>
      </c>
      <c r="I17" s="11"/>
      <c r="J17" s="66">
        <v>-51.274978709518713</v>
      </c>
      <c r="K17" s="11">
        <v>0.47068907374100721</v>
      </c>
      <c r="L17" s="11">
        <v>0.44321438244600203</v>
      </c>
      <c r="M17" s="11"/>
      <c r="N17" s="66">
        <v>-2.7474691295005185</v>
      </c>
      <c r="O17" s="11">
        <v>0.47132009880157349</v>
      </c>
      <c r="P17" s="11">
        <v>0.46951259592647748</v>
      </c>
      <c r="Q17" s="11"/>
      <c r="R17" s="66">
        <v>-0.1807502875096012</v>
      </c>
      <c r="S17" s="11">
        <v>0.47975142432483103</v>
      </c>
      <c r="T17" s="11">
        <v>0.34545972013597914</v>
      </c>
      <c r="U17" s="11"/>
      <c r="V17" s="66">
        <v>-13.429170418885189</v>
      </c>
    </row>
    <row r="18" spans="1:24" customFormat="1" ht="15.75" customHeight="1">
      <c r="A18" s="422"/>
      <c r="B18" s="426"/>
      <c r="C18" s="415"/>
      <c r="D18" s="415"/>
      <c r="E18" s="70"/>
      <c r="F18" s="13"/>
      <c r="G18" s="54">
        <v>0</v>
      </c>
      <c r="H18" s="29">
        <v>0</v>
      </c>
      <c r="I18" s="72"/>
      <c r="J18" s="13"/>
      <c r="K18" s="12">
        <v>-26407</v>
      </c>
      <c r="L18" s="12">
        <v>-25841</v>
      </c>
      <c r="M18" s="72">
        <v>566</v>
      </c>
      <c r="N18" s="13"/>
      <c r="O18" s="12"/>
      <c r="P18" s="54"/>
      <c r="Q18" s="72"/>
      <c r="R18" s="13"/>
      <c r="S18" s="12"/>
      <c r="T18" s="12"/>
      <c r="U18" s="72"/>
      <c r="V18" s="13"/>
    </row>
    <row r="19" spans="1:24" customFormat="1" ht="15.75" customHeight="1">
      <c r="A19" s="424" t="s">
        <v>53</v>
      </c>
      <c r="B19" s="425"/>
      <c r="C19" s="10">
        <v>-28165</v>
      </c>
      <c r="D19" s="10">
        <v>-24447</v>
      </c>
      <c r="E19" s="73">
        <v>-0.13200781111308357</v>
      </c>
      <c r="F19" s="107">
        <v>3718</v>
      </c>
      <c r="G19" s="10">
        <v>-24072</v>
      </c>
      <c r="H19" s="10">
        <v>-25780</v>
      </c>
      <c r="I19" s="73">
        <v>7.0953805250913993E-2</v>
      </c>
      <c r="J19" s="107">
        <v>-1708</v>
      </c>
      <c r="K19" s="10">
        <v>-25513</v>
      </c>
      <c r="L19" s="10">
        <v>-25014</v>
      </c>
      <c r="M19" s="73">
        <v>-1.9558656371261751E-2</v>
      </c>
      <c r="N19" s="107">
        <v>499</v>
      </c>
      <c r="O19" s="10">
        <v>-18195</v>
      </c>
      <c r="P19" s="10">
        <v>-28598</v>
      </c>
      <c r="Q19" s="73">
        <v>0.5717504809013465</v>
      </c>
      <c r="R19" s="107">
        <v>-10403</v>
      </c>
      <c r="S19" s="10">
        <v>-95945</v>
      </c>
      <c r="T19" s="10">
        <v>-103839</v>
      </c>
      <c r="U19" s="73">
        <v>8.2276304132576028E-2</v>
      </c>
      <c r="V19" s="107">
        <v>-7894</v>
      </c>
      <c r="W19" s="392"/>
      <c r="X19" s="392"/>
    </row>
    <row r="20" spans="1:24" s="366" customFormat="1" ht="15.75" customHeight="1">
      <c r="A20" s="424" t="s">
        <v>498</v>
      </c>
      <c r="B20" s="425"/>
      <c r="C20" s="10">
        <v>-289</v>
      </c>
      <c r="D20" s="10">
        <v>-626</v>
      </c>
      <c r="E20" s="73">
        <v>1.1660899653979238</v>
      </c>
      <c r="F20" s="107">
        <v>-337</v>
      </c>
      <c r="G20" s="10">
        <v>-1091</v>
      </c>
      <c r="H20" s="10">
        <v>-727</v>
      </c>
      <c r="I20" s="73"/>
      <c r="J20" s="107">
        <v>364</v>
      </c>
      <c r="K20" s="10">
        <v>-894</v>
      </c>
      <c r="L20" s="10">
        <v>-827</v>
      </c>
      <c r="M20" s="73"/>
      <c r="N20" s="107">
        <v>67</v>
      </c>
      <c r="O20" s="10">
        <v>-11013</v>
      </c>
      <c r="P20" s="10">
        <v>-1648</v>
      </c>
      <c r="Q20" s="73">
        <v>-0.85035866702987373</v>
      </c>
      <c r="R20" s="107"/>
      <c r="S20" s="10">
        <v>-13287</v>
      </c>
      <c r="T20" s="10">
        <v>-3828</v>
      </c>
      <c r="U20" s="73">
        <v>-0.71189884849853247</v>
      </c>
      <c r="V20" s="107"/>
      <c r="W20" s="392"/>
    </row>
    <row r="21" spans="1:24" s="366" customFormat="1" ht="15.75" customHeight="1">
      <c r="A21" s="424" t="s">
        <v>499</v>
      </c>
      <c r="B21" s="425"/>
      <c r="C21" s="10"/>
      <c r="D21" s="10"/>
      <c r="E21" s="73"/>
      <c r="F21" s="107"/>
      <c r="G21" s="10"/>
      <c r="H21" s="10"/>
      <c r="I21" s="73"/>
      <c r="J21" s="107"/>
      <c r="K21" s="10"/>
      <c r="L21" s="10"/>
      <c r="M21" s="73"/>
      <c r="N21" s="107"/>
      <c r="O21" s="10">
        <v>-4310</v>
      </c>
      <c r="P21" s="10"/>
      <c r="Q21" s="73"/>
      <c r="R21" s="107"/>
      <c r="S21" s="10">
        <v>-4310</v>
      </c>
      <c r="T21" s="10">
        <v>0</v>
      </c>
      <c r="U21" s="73"/>
      <c r="V21" s="107"/>
      <c r="W21" s="392"/>
    </row>
    <row r="22" spans="1:24" customFormat="1">
      <c r="A22" s="422"/>
      <c r="B22" s="427" t="s">
        <v>3</v>
      </c>
      <c r="C22" s="14">
        <v>-0.51640125271308712</v>
      </c>
      <c r="D22" s="14">
        <v>-0.39815476474044431</v>
      </c>
      <c r="E22" s="14"/>
      <c r="F22" s="356">
        <v>11.824648797264281</v>
      </c>
      <c r="G22" s="14">
        <v>-0.3588693660879349</v>
      </c>
      <c r="H22" s="14">
        <v>-0.35091559817614515</v>
      </c>
      <c r="I22" s="14">
        <v>0.161118178151469</v>
      </c>
      <c r="J22" s="356">
        <v>0.79537679117897553</v>
      </c>
      <c r="K22" s="14">
        <v>-0.37105159622302158</v>
      </c>
      <c r="L22" s="14">
        <v>-0.35409389272790248</v>
      </c>
      <c r="M22" s="14"/>
      <c r="N22" s="356">
        <v>1.6957703495119103</v>
      </c>
      <c r="O22" s="14">
        <v>-0.30663239942681825</v>
      </c>
      <c r="P22" s="14">
        <v>-0.28881477943814787</v>
      </c>
      <c r="Q22" s="14"/>
      <c r="R22" s="356">
        <v>1.7817619988670375</v>
      </c>
      <c r="S22" s="14">
        <v>-0.37142106779077982</v>
      </c>
      <c r="T22" s="14">
        <v>-0.34047592695074708</v>
      </c>
      <c r="U22" s="14"/>
      <c r="V22" s="356">
        <v>3.0945140840032748</v>
      </c>
    </row>
    <row r="23" spans="1:24" customFormat="1">
      <c r="A23" s="422"/>
      <c r="B23" s="423"/>
      <c r="C23" s="31"/>
      <c r="D23" s="31"/>
      <c r="E23" s="72"/>
      <c r="F23" s="71"/>
      <c r="G23" s="55"/>
      <c r="H23" s="29"/>
      <c r="I23" s="70"/>
      <c r="J23" s="71"/>
      <c r="K23" s="30">
        <v>0</v>
      </c>
      <c r="L23" s="55"/>
      <c r="M23" s="70"/>
      <c r="N23" s="71"/>
      <c r="O23" s="30">
        <v>0</v>
      </c>
      <c r="P23" s="55"/>
      <c r="Q23" s="70"/>
      <c r="R23" s="71"/>
      <c r="S23" s="30"/>
      <c r="T23" s="30"/>
      <c r="U23" s="70"/>
      <c r="V23" s="71"/>
    </row>
    <row r="24" spans="1:24" customFormat="1">
      <c r="A24" s="424" t="s">
        <v>424</v>
      </c>
      <c r="B24" s="425"/>
      <c r="C24" s="10">
        <v>-9158</v>
      </c>
      <c r="D24" s="10">
        <v>-8407</v>
      </c>
      <c r="E24" s="73">
        <v>-8.2004804542476495E-2</v>
      </c>
      <c r="F24" s="107">
        <v>751</v>
      </c>
      <c r="G24" s="10">
        <v>-8159</v>
      </c>
      <c r="H24" s="10">
        <v>-10917</v>
      </c>
      <c r="I24" s="73">
        <v>0.33803162152224542</v>
      </c>
      <c r="J24" s="107">
        <v>-2758</v>
      </c>
      <c r="K24" s="10">
        <v>-9449</v>
      </c>
      <c r="L24" s="10">
        <v>-9902</v>
      </c>
      <c r="M24" s="73">
        <v>4.7941581119695265E-2</v>
      </c>
      <c r="N24" s="107">
        <v>-453</v>
      </c>
      <c r="O24" s="10">
        <v>-8421</v>
      </c>
      <c r="P24" s="10">
        <v>-10363</v>
      </c>
      <c r="Q24" s="73">
        <v>0.23061394133713331</v>
      </c>
      <c r="R24" s="107">
        <v>-1942</v>
      </c>
      <c r="S24" s="10">
        <v>-35189</v>
      </c>
      <c r="T24" s="10">
        <v>-39589</v>
      </c>
      <c r="U24" s="73">
        <v>0.12503907471084719</v>
      </c>
      <c r="V24" s="107">
        <v>-4400</v>
      </c>
    </row>
    <row r="25" spans="1:24" customFormat="1">
      <c r="A25" s="422"/>
      <c r="B25" s="427" t="s">
        <v>3</v>
      </c>
      <c r="C25" s="14">
        <v>-0.16620519689134924</v>
      </c>
      <c r="D25" s="14">
        <v>-0.13350165944134787</v>
      </c>
      <c r="E25" s="14"/>
      <c r="F25" s="356">
        <v>3.2703537450001372</v>
      </c>
      <c r="G25" s="14">
        <v>-0.11636192655531777</v>
      </c>
      <c r="H25" s="14">
        <v>-0.12519250533639023</v>
      </c>
      <c r="I25" s="14"/>
      <c r="J25" s="356">
        <v>-0.88305787810724623</v>
      </c>
      <c r="K25" s="14">
        <v>-0.13277034622302158</v>
      </c>
      <c r="L25" s="14">
        <v>-0.30613867435180542</v>
      </c>
      <c r="M25" s="14"/>
      <c r="N25" s="356">
        <v>-17.336832812878384</v>
      </c>
      <c r="O25" s="14">
        <v>-7.7037753910532747E-2</v>
      </c>
      <c r="P25" s="14">
        <v>-9.8954822433297826E-2</v>
      </c>
      <c r="Q25" s="14"/>
      <c r="R25" s="356">
        <v>-2.191706852276508</v>
      </c>
      <c r="S25" s="14">
        <v>-0.11511102459433294</v>
      </c>
      <c r="T25" s="14">
        <v>-0.12519250533639023</v>
      </c>
      <c r="U25" s="14"/>
      <c r="V25" s="356">
        <v>-1.0081480742057294</v>
      </c>
    </row>
    <row r="26" spans="1:24" customFormat="1">
      <c r="A26" s="422"/>
      <c r="B26" s="423"/>
      <c r="C26" s="30"/>
      <c r="D26" s="30"/>
      <c r="E26" s="72"/>
      <c r="F26" s="71"/>
      <c r="G26" s="55">
        <v>0</v>
      </c>
      <c r="H26" s="29">
        <v>0</v>
      </c>
      <c r="I26" s="72"/>
      <c r="J26" s="71"/>
      <c r="K26" s="101">
        <v>0</v>
      </c>
      <c r="L26" s="55"/>
      <c r="M26" s="72"/>
      <c r="N26" s="71"/>
      <c r="O26" s="101">
        <v>0</v>
      </c>
      <c r="P26" s="55"/>
      <c r="Q26" s="72"/>
      <c r="R26" s="71"/>
      <c r="S26" s="30"/>
      <c r="T26" s="30"/>
      <c r="U26" s="72"/>
      <c r="V26" s="71"/>
    </row>
    <row r="27" spans="1:24" customFormat="1">
      <c r="A27" s="424" t="s">
        <v>425</v>
      </c>
      <c r="B27" s="425"/>
      <c r="C27" s="10">
        <v>-567</v>
      </c>
      <c r="D27" s="10">
        <v>-25</v>
      </c>
      <c r="E27" s="73">
        <v>-0.95590828924162263</v>
      </c>
      <c r="F27" s="107">
        <v>542</v>
      </c>
      <c r="G27" s="10">
        <v>-842</v>
      </c>
      <c r="H27" s="10">
        <v>-15480</v>
      </c>
      <c r="I27" s="73">
        <v>17.38479809976247</v>
      </c>
      <c r="J27" s="107">
        <v>-14638</v>
      </c>
      <c r="K27" s="10">
        <v>-1400</v>
      </c>
      <c r="L27" s="10">
        <v>2091</v>
      </c>
      <c r="M27" s="73">
        <v>-2.4935714285714283</v>
      </c>
      <c r="N27" s="107">
        <v>3491</v>
      </c>
      <c r="O27" s="10">
        <v>1980</v>
      </c>
      <c r="P27" s="10">
        <v>-75218</v>
      </c>
      <c r="Q27" s="73">
        <v>-38.988888888888887</v>
      </c>
      <c r="R27" s="107">
        <v>-77198</v>
      </c>
      <c r="S27" s="10">
        <v>-829</v>
      </c>
      <c r="T27" s="10">
        <v>-88632</v>
      </c>
      <c r="U27" s="73">
        <v>105.91435464414958</v>
      </c>
      <c r="V27" s="107">
        <v>-87803</v>
      </c>
    </row>
    <row r="28" spans="1:24" customFormat="1">
      <c r="A28" s="422"/>
      <c r="B28" s="423"/>
      <c r="C28" s="30"/>
      <c r="D28" s="30"/>
      <c r="E28" s="72"/>
      <c r="F28" s="71"/>
      <c r="G28" s="55">
        <v>0</v>
      </c>
      <c r="H28" s="29">
        <v>0</v>
      </c>
      <c r="I28" s="72"/>
      <c r="J28" s="71"/>
      <c r="K28" s="101">
        <v>0</v>
      </c>
      <c r="L28" s="55"/>
      <c r="M28" s="72"/>
      <c r="N28" s="71"/>
      <c r="O28" s="101">
        <v>0</v>
      </c>
      <c r="P28" s="55"/>
      <c r="Q28" s="72"/>
      <c r="R28" s="71"/>
      <c r="S28" s="30"/>
      <c r="T28" s="30"/>
      <c r="U28" s="72"/>
      <c r="V28" s="71"/>
    </row>
    <row r="29" spans="1:24" customFormat="1">
      <c r="A29" s="422" t="s">
        <v>426</v>
      </c>
      <c r="B29" s="423"/>
      <c r="C29" s="29">
        <v>-13691.641607373924</v>
      </c>
      <c r="D29" s="29">
        <v>-7069</v>
      </c>
      <c r="E29" s="70">
        <v>-0.48369960281513358</v>
      </c>
      <c r="F29" s="108">
        <v>6622.6416073739238</v>
      </c>
      <c r="G29" s="29">
        <v>2988.6416073739238</v>
      </c>
      <c r="H29" s="29">
        <v>-51611.317852589214</v>
      </c>
      <c r="I29" s="70">
        <v>-18.269155901881234</v>
      </c>
      <c r="J29" s="108">
        <v>-54599.959459963138</v>
      </c>
      <c r="K29" s="29">
        <v>-3758</v>
      </c>
      <c r="L29" s="29">
        <v>-1307.1810353078181</v>
      </c>
      <c r="M29" s="70">
        <v>-0.65216044829488606</v>
      </c>
      <c r="N29" s="108">
        <v>2450.8189646921819</v>
      </c>
      <c r="O29" s="29">
        <v>15871.04050013802</v>
      </c>
      <c r="P29" s="29">
        <v>-66657.501112102967</v>
      </c>
      <c r="Q29" s="70">
        <v>-5.1999452469120273</v>
      </c>
      <c r="R29" s="108">
        <v>-82528.541612240981</v>
      </c>
      <c r="S29" s="29">
        <v>1408.1757052451721</v>
      </c>
      <c r="T29" s="29">
        <v>-126645</v>
      </c>
      <c r="U29" s="70">
        <v>-90.935509843177073</v>
      </c>
      <c r="V29" s="108">
        <v>-128053.17570524517</v>
      </c>
    </row>
    <row r="30" spans="1:24" customFormat="1">
      <c r="A30" s="422"/>
      <c r="B30" s="423"/>
      <c r="C30" s="30">
        <v>0</v>
      </c>
      <c r="D30" s="30">
        <v>0</v>
      </c>
      <c r="E30" s="72"/>
      <c r="F30" s="71"/>
      <c r="G30" s="56">
        <v>0</v>
      </c>
      <c r="H30" s="29">
        <v>0</v>
      </c>
      <c r="I30" s="72"/>
      <c r="J30" s="71"/>
      <c r="K30" s="30">
        <v>0</v>
      </c>
      <c r="L30" s="56"/>
      <c r="M30" s="72"/>
      <c r="N30" s="71"/>
      <c r="O30" s="30">
        <v>0</v>
      </c>
      <c r="P30" s="56"/>
      <c r="Q30" s="72"/>
      <c r="R30" s="71"/>
      <c r="S30" s="30"/>
      <c r="T30" s="30"/>
      <c r="U30" s="72"/>
      <c r="V30" s="71"/>
    </row>
    <row r="31" spans="1:24" customFormat="1">
      <c r="A31" s="424"/>
      <c r="B31" s="425" t="s">
        <v>427</v>
      </c>
      <c r="C31" s="10">
        <v>-9089</v>
      </c>
      <c r="D31" s="10">
        <v>-12179</v>
      </c>
      <c r="E31" s="73">
        <v>0.33997139399273846</v>
      </c>
      <c r="F31" s="107">
        <v>-3090</v>
      </c>
      <c r="G31" s="10">
        <v>-20192</v>
      </c>
      <c r="H31" s="10">
        <v>-6163</v>
      </c>
      <c r="I31" s="73">
        <v>-0.69478011093502379</v>
      </c>
      <c r="J31" s="107">
        <v>14029</v>
      </c>
      <c r="K31" s="10">
        <v>-17368</v>
      </c>
      <c r="L31" s="10">
        <v>-17845</v>
      </c>
      <c r="M31" s="73">
        <v>2.7464302164901033E-2</v>
      </c>
      <c r="N31" s="107">
        <v>-477</v>
      </c>
      <c r="O31" s="10">
        <v>-31975</v>
      </c>
      <c r="P31" s="10">
        <v>-9332</v>
      </c>
      <c r="Q31" s="73">
        <v>-0.70814698983580926</v>
      </c>
      <c r="R31" s="107">
        <v>22643</v>
      </c>
      <c r="S31" s="10">
        <v>-78624</v>
      </c>
      <c r="T31" s="10">
        <v>-45519</v>
      </c>
      <c r="U31" s="73">
        <v>-0.42105463980463975</v>
      </c>
      <c r="V31" s="107">
        <v>33105</v>
      </c>
    </row>
    <row r="32" spans="1:24" customFormat="1">
      <c r="A32" s="424"/>
      <c r="B32" s="425" t="s">
        <v>428</v>
      </c>
      <c r="C32" s="10">
        <v>7311</v>
      </c>
      <c r="D32" s="10">
        <v>11031</v>
      </c>
      <c r="E32" s="73">
        <v>0.50882232252769799</v>
      </c>
      <c r="F32" s="107">
        <v>3720</v>
      </c>
      <c r="G32" s="10">
        <v>24137</v>
      </c>
      <c r="H32" s="10">
        <v>5517.862151069894</v>
      </c>
      <c r="I32" s="73">
        <v>-0.7713940360827819</v>
      </c>
      <c r="J32" s="107">
        <v>-18619.137848930106</v>
      </c>
      <c r="K32" s="10">
        <v>16598</v>
      </c>
      <c r="L32" s="10">
        <v>14776.87196530783</v>
      </c>
      <c r="M32" s="73">
        <v>-0.1097197273582462</v>
      </c>
      <c r="N32" s="107">
        <v>-1821.1280346921703</v>
      </c>
      <c r="O32" s="10">
        <v>34827</v>
      </c>
      <c r="P32" s="10">
        <v>9010.2658836222763</v>
      </c>
      <c r="Q32" s="73">
        <v>-0.74128504081252256</v>
      </c>
      <c r="R32" s="107">
        <v>-25816.734116377724</v>
      </c>
      <c r="S32" s="10">
        <v>82873</v>
      </c>
      <c r="T32" s="10">
        <v>40336</v>
      </c>
      <c r="U32" s="73">
        <v>-0.51327935515789225</v>
      </c>
      <c r="V32" s="107">
        <v>-42537</v>
      </c>
    </row>
    <row r="33" spans="1:22" customFormat="1">
      <c r="A33" s="424" t="s">
        <v>429</v>
      </c>
      <c r="B33" s="425"/>
      <c r="C33" s="10">
        <v>-1778</v>
      </c>
      <c r="D33" s="10">
        <v>-1148</v>
      </c>
      <c r="E33" s="73">
        <v>-0.35433070866141736</v>
      </c>
      <c r="F33" s="107">
        <v>630</v>
      </c>
      <c r="G33" s="10">
        <v>3945</v>
      </c>
      <c r="H33" s="10">
        <v>-645.13784893010597</v>
      </c>
      <c r="I33" s="73">
        <v>-1.1635330415538925</v>
      </c>
      <c r="J33" s="107">
        <v>-4590.137848930106</v>
      </c>
      <c r="K33" s="10">
        <v>-770</v>
      </c>
      <c r="L33" s="10">
        <v>-3068.1280346921703</v>
      </c>
      <c r="M33" s="73">
        <v>2.9845818632365848</v>
      </c>
      <c r="N33" s="107">
        <v>-2298.1280346921703</v>
      </c>
      <c r="O33" s="10">
        <v>2852</v>
      </c>
      <c r="P33" s="10">
        <v>-321.73411637772369</v>
      </c>
      <c r="Q33" s="73">
        <v>-1.1128099987299171</v>
      </c>
      <c r="R33" s="107">
        <v>-3173.7341163777237</v>
      </c>
      <c r="S33" s="10">
        <v>4249</v>
      </c>
      <c r="T33" s="10">
        <v>-5183</v>
      </c>
      <c r="U33" s="73">
        <v>-2.2198164273946812</v>
      </c>
      <c r="V33" s="107">
        <v>-9432</v>
      </c>
    </row>
    <row r="34" spans="1:22" customFormat="1">
      <c r="A34" s="422"/>
      <c r="B34" s="423"/>
      <c r="C34" s="101"/>
      <c r="D34" s="101"/>
      <c r="E34" s="72"/>
      <c r="F34" s="71"/>
      <c r="G34" s="55">
        <v>0</v>
      </c>
      <c r="H34" s="29">
        <v>0</v>
      </c>
      <c r="I34" s="72"/>
      <c r="J34" s="71"/>
      <c r="K34" s="101">
        <v>0</v>
      </c>
      <c r="L34" s="53"/>
      <c r="M34" s="72"/>
      <c r="N34" s="71"/>
      <c r="O34" s="101"/>
      <c r="P34" s="53"/>
      <c r="Q34" s="72"/>
      <c r="R34" s="71"/>
      <c r="S34" s="101"/>
      <c r="T34" s="101"/>
      <c r="U34" s="72"/>
      <c r="V34" s="71"/>
    </row>
    <row r="35" spans="1:22" customFormat="1">
      <c r="A35" s="422" t="s">
        <v>430</v>
      </c>
      <c r="B35" s="423"/>
      <c r="C35" s="29">
        <v>-15469.641607373924</v>
      </c>
      <c r="D35" s="29">
        <v>-8217</v>
      </c>
      <c r="E35" s="70">
        <v>-0.46883061621264721</v>
      </c>
      <c r="F35" s="108">
        <v>7252.6416073739238</v>
      </c>
      <c r="G35" s="29">
        <v>6933.6416073739238</v>
      </c>
      <c r="H35" s="29">
        <v>-52256.45570151932</v>
      </c>
      <c r="I35" s="70">
        <v>-8.5366537038696393</v>
      </c>
      <c r="J35" s="108">
        <v>-59190.097308893244</v>
      </c>
      <c r="K35" s="29">
        <v>-4528</v>
      </c>
      <c r="L35" s="29">
        <v>-4375.3090699999884</v>
      </c>
      <c r="M35" s="70">
        <v>-3.3721495141345259E-2</v>
      </c>
      <c r="N35" s="108">
        <v>152.69093000001158</v>
      </c>
      <c r="O35" s="29">
        <v>14413.04050013802</v>
      </c>
      <c r="P35" s="29">
        <v>-66979.235228480684</v>
      </c>
      <c r="Q35" s="70">
        <v>-5.6471273863304061</v>
      </c>
      <c r="R35" s="108">
        <v>-81392.275728618697</v>
      </c>
      <c r="S35" s="29">
        <v>1347.1757052451721</v>
      </c>
      <c r="T35" s="29">
        <v>-131828</v>
      </c>
      <c r="U35" s="70">
        <v>-98.855090087160278</v>
      </c>
      <c r="V35" s="108">
        <v>-133175.17570524517</v>
      </c>
    </row>
    <row r="36" spans="1:22" customFormat="1">
      <c r="A36" s="422"/>
      <c r="B36" s="423"/>
      <c r="C36" s="29">
        <v>0</v>
      </c>
      <c r="D36" s="29">
        <v>0</v>
      </c>
      <c r="E36" s="72"/>
      <c r="F36" s="71"/>
      <c r="G36" s="29">
        <v>0</v>
      </c>
      <c r="H36" s="29">
        <v>0</v>
      </c>
      <c r="I36" s="72"/>
      <c r="J36" s="357"/>
      <c r="K36" s="29">
        <v>0</v>
      </c>
      <c r="L36" s="29">
        <v>0</v>
      </c>
      <c r="M36" s="72"/>
      <c r="N36" s="108"/>
      <c r="O36" s="122">
        <v>0</v>
      </c>
      <c r="P36" s="29"/>
      <c r="Q36" s="72"/>
      <c r="R36" s="108"/>
      <c r="S36" s="29"/>
      <c r="T36" s="29"/>
      <c r="U36" s="72"/>
      <c r="V36" s="108"/>
    </row>
    <row r="37" spans="1:22" customFormat="1">
      <c r="A37" s="422"/>
      <c r="B37" s="423" t="s">
        <v>431</v>
      </c>
      <c r="C37" s="29">
        <v>0</v>
      </c>
      <c r="D37" s="29">
        <v>0</v>
      </c>
      <c r="E37" s="70"/>
      <c r="F37" s="108">
        <v>0</v>
      </c>
      <c r="G37" s="29">
        <v>0</v>
      </c>
      <c r="H37" s="29">
        <v>0</v>
      </c>
      <c r="I37" s="70"/>
      <c r="J37" s="108">
        <v>0</v>
      </c>
      <c r="K37" s="29">
        <v>-483</v>
      </c>
      <c r="L37" s="29">
        <v>0</v>
      </c>
      <c r="M37" s="70">
        <v>-1</v>
      </c>
      <c r="N37" s="108">
        <v>483</v>
      </c>
      <c r="O37" s="29">
        <v>483</v>
      </c>
      <c r="P37" s="29">
        <v>0</v>
      </c>
      <c r="Q37" s="70">
        <v>-1</v>
      </c>
      <c r="R37" s="108">
        <v>-483</v>
      </c>
      <c r="S37" s="29">
        <v>0</v>
      </c>
      <c r="T37" s="29">
        <v>0</v>
      </c>
      <c r="U37" s="70">
        <v>0</v>
      </c>
      <c r="V37" s="108">
        <v>0</v>
      </c>
    </row>
    <row r="38" spans="1:22" customFormat="1">
      <c r="A38" s="422"/>
      <c r="B38" s="423" t="s">
        <v>432</v>
      </c>
      <c r="C38" s="29">
        <v>450</v>
      </c>
      <c r="D38" s="29">
        <v>-1714</v>
      </c>
      <c r="E38" s="70">
        <v>-4.8088888888888892</v>
      </c>
      <c r="F38" s="108">
        <v>-2164</v>
      </c>
      <c r="G38" s="29">
        <v>551</v>
      </c>
      <c r="H38" s="29">
        <v>15733</v>
      </c>
      <c r="I38" s="70">
        <v>27.553539019963701</v>
      </c>
      <c r="J38" s="108">
        <v>15182</v>
      </c>
      <c r="K38" s="29">
        <v>1282</v>
      </c>
      <c r="L38" s="29">
        <v>1805</v>
      </c>
      <c r="M38" s="70">
        <v>0.40795631825273015</v>
      </c>
      <c r="N38" s="108">
        <v>523</v>
      </c>
      <c r="O38" s="29">
        <v>10739</v>
      </c>
      <c r="P38" s="29">
        <v>-6650</v>
      </c>
      <c r="Q38" s="70">
        <v>-1.6192382903436076</v>
      </c>
      <c r="R38" s="108">
        <v>-17389</v>
      </c>
      <c r="S38" s="29">
        <v>13022</v>
      </c>
      <c r="T38" s="29">
        <v>9174</v>
      </c>
      <c r="U38" s="70">
        <v>-0.29549992320688068</v>
      </c>
      <c r="V38" s="108">
        <v>-3848</v>
      </c>
    </row>
    <row r="39" spans="1:22" customFormat="1">
      <c r="A39" s="424" t="s">
        <v>433</v>
      </c>
      <c r="B39" s="425"/>
      <c r="C39" s="10">
        <v>450</v>
      </c>
      <c r="D39" s="10">
        <v>-1714</v>
      </c>
      <c r="E39" s="73">
        <v>-4.8088888888888892</v>
      </c>
      <c r="F39" s="107">
        <v>-2164</v>
      </c>
      <c r="G39" s="10">
        <v>551</v>
      </c>
      <c r="H39" s="10">
        <v>15733</v>
      </c>
      <c r="I39" s="73">
        <v>27.553539019963701</v>
      </c>
      <c r="J39" s="107">
        <v>15182</v>
      </c>
      <c r="K39" s="10">
        <v>799</v>
      </c>
      <c r="L39" s="10">
        <v>1805</v>
      </c>
      <c r="M39" s="73">
        <v>1.2590738423028784</v>
      </c>
      <c r="N39" s="107">
        <v>1006</v>
      </c>
      <c r="O39" s="10">
        <v>11222</v>
      </c>
      <c r="P39" s="10">
        <v>-6650</v>
      </c>
      <c r="Q39" s="73">
        <v>-1.5925859918018177</v>
      </c>
      <c r="R39" s="107">
        <v>-17872</v>
      </c>
      <c r="S39" s="10">
        <v>13022</v>
      </c>
      <c r="T39" s="10">
        <v>9174</v>
      </c>
      <c r="U39" s="73">
        <v>-0.29549992320688068</v>
      </c>
      <c r="V39" s="107">
        <v>-3848</v>
      </c>
    </row>
    <row r="40" spans="1:22" customFormat="1">
      <c r="A40" s="422"/>
      <c r="B40" s="423"/>
      <c r="C40" s="30">
        <v>0</v>
      </c>
      <c r="D40" s="30">
        <v>0</v>
      </c>
      <c r="E40" s="72"/>
      <c r="F40" s="71"/>
      <c r="G40" s="9">
        <v>0</v>
      </c>
      <c r="H40" s="29">
        <v>0</v>
      </c>
      <c r="I40" s="72"/>
      <c r="J40" s="71"/>
      <c r="K40" s="30">
        <v>0</v>
      </c>
      <c r="L40" s="9"/>
      <c r="M40" s="72"/>
      <c r="N40" s="71"/>
      <c r="O40" s="30">
        <v>0</v>
      </c>
      <c r="P40" s="9"/>
      <c r="Q40" s="72"/>
      <c r="R40" s="71"/>
      <c r="S40" s="30"/>
      <c r="T40" s="30"/>
      <c r="U40" s="72"/>
      <c r="V40" s="71"/>
    </row>
    <row r="41" spans="1:22" customFormat="1">
      <c r="A41" s="424" t="s">
        <v>434</v>
      </c>
      <c r="B41" s="425"/>
      <c r="C41" s="10">
        <v>-15019.641607373924</v>
      </c>
      <c r="D41" s="10">
        <v>-9931</v>
      </c>
      <c r="E41" s="73">
        <v>-0.3387991365170554</v>
      </c>
      <c r="F41" s="107">
        <v>5088.6416073739238</v>
      </c>
      <c r="G41" s="10">
        <v>7484.6416073739238</v>
      </c>
      <c r="H41" s="10">
        <v>-36523.45570151932</v>
      </c>
      <c r="I41" s="73">
        <v>-5.8797868511881912</v>
      </c>
      <c r="J41" s="107">
        <v>-44008.097308893244</v>
      </c>
      <c r="K41" s="10">
        <v>-3729</v>
      </c>
      <c r="L41" s="10">
        <v>-2570.3090699999884</v>
      </c>
      <c r="M41" s="73">
        <v>-0.3107243041029798</v>
      </c>
      <c r="N41" s="107">
        <v>1158.6909300000116</v>
      </c>
      <c r="O41" s="10">
        <v>25635.04050013802</v>
      </c>
      <c r="P41" s="10">
        <v>-73629.235228480684</v>
      </c>
      <c r="Q41" s="73">
        <v>-3.8722106067312145</v>
      </c>
      <c r="R41" s="107">
        <v>-99264.275728618697</v>
      </c>
      <c r="S41" s="10">
        <v>14369.175705245172</v>
      </c>
      <c r="T41" s="10">
        <v>-122654</v>
      </c>
      <c r="U41" s="73">
        <v>-9.5359106545845691</v>
      </c>
      <c r="V41" s="107">
        <v>-137023.17570524517</v>
      </c>
    </row>
    <row r="42" spans="1:22" customFormat="1">
      <c r="A42" s="422"/>
      <c r="B42" s="426" t="s">
        <v>8</v>
      </c>
      <c r="C42" s="11">
        <v>-0.27258598936351652</v>
      </c>
      <c r="D42" s="11">
        <v>-0.15770250742381656</v>
      </c>
      <c r="E42" s="11"/>
      <c r="F42" s="66">
        <v>11.488348193969996</v>
      </c>
      <c r="G42" s="11">
        <v>0.10674437026720432</v>
      </c>
      <c r="H42" s="11">
        <v>-0.48351945919789457</v>
      </c>
      <c r="I42" s="358"/>
      <c r="J42" s="66">
        <v>-59.026382946509891</v>
      </c>
      <c r="K42" s="11">
        <v>-5.2397144784172664E-2</v>
      </c>
      <c r="L42" s="11">
        <v>-3.5220415003681387E-2</v>
      </c>
      <c r="M42" s="11"/>
      <c r="N42" s="66">
        <v>1.7176729780491278</v>
      </c>
      <c r="O42" s="11">
        <v>0.23451679628739736</v>
      </c>
      <c r="P42" s="11">
        <v>-0.70307516143335169</v>
      </c>
      <c r="Q42" s="11"/>
      <c r="R42" s="66">
        <v>-93.759195772074904</v>
      </c>
      <c r="S42" s="11">
        <v>4.7004761090305727E-2</v>
      </c>
      <c r="T42" s="11">
        <v>-0.38786939679026011</v>
      </c>
      <c r="U42" s="11"/>
      <c r="V42" s="66">
        <v>-43.48741578805658</v>
      </c>
    </row>
    <row r="43" spans="1:22" customFormat="1">
      <c r="A43" s="422"/>
      <c r="B43" s="423"/>
      <c r="C43" s="30">
        <v>0</v>
      </c>
      <c r="D43" s="30"/>
      <c r="E43" s="72"/>
      <c r="F43" s="71"/>
      <c r="G43" s="57">
        <v>0</v>
      </c>
      <c r="H43" s="57"/>
      <c r="I43" s="72"/>
      <c r="J43" s="71"/>
      <c r="K43" s="101">
        <v>0</v>
      </c>
      <c r="L43" s="57"/>
      <c r="M43" s="72"/>
      <c r="N43" s="71"/>
      <c r="O43" s="101">
        <v>0</v>
      </c>
      <c r="P43" s="57"/>
      <c r="Q43" s="72"/>
      <c r="R43" s="71"/>
      <c r="S43" s="30"/>
      <c r="T43" s="30"/>
      <c r="U43" s="72"/>
      <c r="V43" s="71"/>
    </row>
    <row r="44" spans="1:22">
      <c r="A44" s="420" t="s">
        <v>4</v>
      </c>
      <c r="B44" s="434"/>
      <c r="C44" s="29">
        <v>-3149.9999999999995</v>
      </c>
      <c r="D44" s="29">
        <v>-3007</v>
      </c>
      <c r="E44" s="77">
        <v>-4.5396825396825213E-2</v>
      </c>
      <c r="F44" s="108">
        <v>142.99999999999955</v>
      </c>
      <c r="G44" s="29">
        <v>-3197.0000000000005</v>
      </c>
      <c r="H44" s="29">
        <v>-3032</v>
      </c>
      <c r="I44" s="70">
        <v>-5.1610885204879664E-2</v>
      </c>
      <c r="J44" s="108">
        <v>165.00000000000045</v>
      </c>
      <c r="K44" s="29">
        <v>-2557</v>
      </c>
      <c r="L44" s="29">
        <v>-3063</v>
      </c>
      <c r="M44" s="70">
        <v>0.19788815017598749</v>
      </c>
      <c r="N44" s="108">
        <v>-506</v>
      </c>
      <c r="O44" s="29">
        <v>-2372.0000000000005</v>
      </c>
      <c r="P44" s="29">
        <v>-3134</v>
      </c>
      <c r="Q44" s="70">
        <v>0.32124789207419879</v>
      </c>
      <c r="R44" s="108">
        <v>-761.99999999999955</v>
      </c>
      <c r="S44" s="29">
        <v>-11276</v>
      </c>
      <c r="T44" s="29">
        <v>-12236</v>
      </c>
      <c r="U44" s="70">
        <v>8.5136573252926562E-2</v>
      </c>
      <c r="V44" s="108">
        <v>-960</v>
      </c>
    </row>
    <row r="45" spans="1:22">
      <c r="A45" s="420" t="s">
        <v>435</v>
      </c>
      <c r="B45" s="434"/>
      <c r="C45" s="29">
        <v>5044.1282600000013</v>
      </c>
      <c r="D45" s="29">
        <v>9225.7305399999987</v>
      </c>
      <c r="E45" s="77">
        <v>0.82900395558141415</v>
      </c>
      <c r="F45" s="108">
        <v>4181.6022799999973</v>
      </c>
      <c r="G45" s="29">
        <v>22405.953930000003</v>
      </c>
      <c r="H45" s="29">
        <v>3973.33617</v>
      </c>
      <c r="I45" s="70">
        <v>-0.82266605642351243</v>
      </c>
      <c r="J45" s="108">
        <v>-18432.617760000005</v>
      </c>
      <c r="K45" s="29">
        <v>15178.953099999999</v>
      </c>
      <c r="L45" s="29">
        <v>12784.87068</v>
      </c>
      <c r="M45" s="70">
        <v>-0.15772381693438386</v>
      </c>
      <c r="N45" s="108">
        <v>-2394.0824199999988</v>
      </c>
      <c r="O45" s="29">
        <v>28210.404679999974</v>
      </c>
      <c r="P45" s="29">
        <v>6667</v>
      </c>
      <c r="Q45" s="70">
        <v>-0.76366875712610283</v>
      </c>
      <c r="R45" s="108">
        <v>-21543.404679999974</v>
      </c>
      <c r="S45" s="29">
        <v>70839.439969999978</v>
      </c>
      <c r="T45" s="29">
        <v>32650.937389999999</v>
      </c>
      <c r="U45" s="70">
        <v>-0.53908532586046065</v>
      </c>
      <c r="V45" s="108">
        <v>-38188.502579999978</v>
      </c>
    </row>
    <row r="46" spans="1:22">
      <c r="A46" s="420" t="s">
        <v>436</v>
      </c>
      <c r="B46" s="434"/>
      <c r="C46" s="29">
        <v>2264.9786001446309</v>
      </c>
      <c r="D46" s="29">
        <v>1802.5015084806714</v>
      </c>
      <c r="E46" s="77">
        <v>-0.20418607559224966</v>
      </c>
      <c r="F46" s="108">
        <v>-462.47709166395953</v>
      </c>
      <c r="G46" s="29">
        <v>1732.217483503732</v>
      </c>
      <c r="H46" s="29">
        <v>1545.6950143114909</v>
      </c>
      <c r="I46" s="70">
        <v>-0.10767843585954617</v>
      </c>
      <c r="J46" s="108">
        <v>-186.52246919224103</v>
      </c>
      <c r="K46" s="29">
        <v>1421.2149644658928</v>
      </c>
      <c r="L46" s="29">
        <v>1992.2054000000001</v>
      </c>
      <c r="M46" s="70">
        <v>0.40176218926085649</v>
      </c>
      <c r="N46" s="108">
        <v>570.99043553410729</v>
      </c>
      <c r="O46" s="29">
        <v>6613.4467557151593</v>
      </c>
      <c r="P46" s="29">
        <v>2347</v>
      </c>
      <c r="Q46" s="70">
        <v>-0.64511697354003994</v>
      </c>
      <c r="R46" s="108">
        <v>-4266.4467557151593</v>
      </c>
      <c r="S46" s="29">
        <v>12031.857803829414</v>
      </c>
      <c r="T46" s="29">
        <v>7687.4019227921626</v>
      </c>
      <c r="U46" s="70">
        <v>-0.36107939038761983</v>
      </c>
      <c r="V46" s="108">
        <v>-4344.4558810372519</v>
      </c>
    </row>
    <row r="47" spans="1:22">
      <c r="A47" s="420" t="s">
        <v>427</v>
      </c>
      <c r="B47" s="434"/>
      <c r="C47" s="29">
        <v>-9263.3006299999997</v>
      </c>
      <c r="D47" s="29">
        <v>-12175.877319999998</v>
      </c>
      <c r="E47" s="77">
        <v>0.3144210477815399</v>
      </c>
      <c r="F47" s="108">
        <v>-2912.5766899999981</v>
      </c>
      <c r="G47" s="29">
        <v>-20361.48504</v>
      </c>
      <c r="H47" s="29">
        <v>-6164.4207900000001</v>
      </c>
      <c r="I47" s="70">
        <v>-0.69725092359962759</v>
      </c>
      <c r="J47" s="108">
        <v>14197.064249999999</v>
      </c>
      <c r="K47" s="29">
        <v>-17523.201000000001</v>
      </c>
      <c r="L47" s="29">
        <v>-17843.629929999999</v>
      </c>
      <c r="M47" s="70">
        <v>1.8285981539559959E-2</v>
      </c>
      <c r="N47" s="108">
        <v>-320.42892999999822</v>
      </c>
      <c r="O47" s="29">
        <v>-31476.845020000008</v>
      </c>
      <c r="P47" s="29">
        <v>-9333</v>
      </c>
      <c r="Q47" s="70">
        <v>-0.70349633217465335</v>
      </c>
      <c r="R47" s="108">
        <v>22143.845020000008</v>
      </c>
      <c r="S47" s="29">
        <v>-78624.831690000006</v>
      </c>
      <c r="T47" s="29">
        <v>-45516.928039999999</v>
      </c>
      <c r="U47" s="70">
        <v>-0.42108711635195617</v>
      </c>
      <c r="V47" s="108">
        <v>33107.903650000007</v>
      </c>
    </row>
    <row r="48" spans="1:22">
      <c r="A48" s="420" t="s">
        <v>437</v>
      </c>
      <c r="B48" s="434"/>
      <c r="C48" s="29">
        <v>0</v>
      </c>
      <c r="D48" s="29">
        <v>0</v>
      </c>
      <c r="E48" s="77"/>
      <c r="F48" s="108">
        <v>0</v>
      </c>
      <c r="G48" s="29">
        <v>0</v>
      </c>
      <c r="H48" s="29">
        <v>1.8844000000000003</v>
      </c>
      <c r="I48" s="70"/>
      <c r="J48" s="108">
        <v>1.8844000000000003</v>
      </c>
      <c r="K48" s="29">
        <v>-484.23510999999996</v>
      </c>
      <c r="L48" s="29">
        <v>0</v>
      </c>
      <c r="M48" s="70"/>
      <c r="N48" s="108">
        <v>484.23510999999996</v>
      </c>
      <c r="O48" s="29">
        <v>484.23510999999996</v>
      </c>
      <c r="P48" s="29">
        <v>-9</v>
      </c>
      <c r="Q48" s="70">
        <v>-1.0185860128977431</v>
      </c>
      <c r="R48" s="108">
        <v>-493.23510999999996</v>
      </c>
      <c r="S48" s="29">
        <v>0</v>
      </c>
      <c r="T48" s="29">
        <v>-7.1155999999999997</v>
      </c>
      <c r="U48" s="70">
        <v>0</v>
      </c>
      <c r="V48" s="108">
        <v>-7.1155999999999997</v>
      </c>
    </row>
    <row r="49" spans="1:22">
      <c r="A49" s="420" t="s">
        <v>438</v>
      </c>
      <c r="B49" s="434"/>
      <c r="C49" s="29">
        <v>450.94838000000027</v>
      </c>
      <c r="D49" s="29">
        <v>-1714.24937</v>
      </c>
      <c r="E49" s="77">
        <v>-4.8014314853509372</v>
      </c>
      <c r="F49" s="108">
        <v>-2165.1977500000003</v>
      </c>
      <c r="G49" s="29">
        <v>551</v>
      </c>
      <c r="H49" s="29">
        <v>15731.75236</v>
      </c>
      <c r="I49" s="70">
        <v>27.551274700544464</v>
      </c>
      <c r="J49" s="108">
        <v>15180.75236</v>
      </c>
      <c r="K49" s="29">
        <v>1282</v>
      </c>
      <c r="L49" s="29">
        <v>1804.7282199999997</v>
      </c>
      <c r="M49" s="70">
        <v>0.40774432137285466</v>
      </c>
      <c r="N49" s="108">
        <v>522.72821999999974</v>
      </c>
      <c r="O49" s="29">
        <v>10738.959369999993</v>
      </c>
      <c r="P49" s="29">
        <v>-6650</v>
      </c>
      <c r="Q49" s="70">
        <v>-1.619240633182506</v>
      </c>
      <c r="R49" s="108">
        <v>-17388.959369999993</v>
      </c>
      <c r="S49" s="29">
        <v>13022.907749999993</v>
      </c>
      <c r="T49" s="29">
        <v>9172.2312099999999</v>
      </c>
      <c r="U49" s="70">
        <v>-0.29568485118079679</v>
      </c>
      <c r="V49" s="108">
        <v>-3850.6765399999931</v>
      </c>
    </row>
    <row r="50" spans="1:22">
      <c r="A50" s="424" t="s">
        <v>55</v>
      </c>
      <c r="B50" s="425"/>
      <c r="C50" s="33">
        <v>-10366.396217518557</v>
      </c>
      <c r="D50" s="33">
        <v>-4062.1053584806723</v>
      </c>
      <c r="E50" s="73">
        <v>-0.60814681657488934</v>
      </c>
      <c r="F50" s="107">
        <v>6304.2908590378847</v>
      </c>
      <c r="G50" s="33">
        <v>6353.9552338701869</v>
      </c>
      <c r="H50" s="33">
        <v>-48579.702855830808</v>
      </c>
      <c r="I50" s="73">
        <v>-8.6455846898123276</v>
      </c>
      <c r="J50" s="107">
        <v>-54933.658089700999</v>
      </c>
      <c r="K50" s="10">
        <v>-1046.7319544658908</v>
      </c>
      <c r="L50" s="33">
        <v>1754.51656000001</v>
      </c>
      <c r="M50" s="73">
        <v>-2.6761851518092579</v>
      </c>
      <c r="N50" s="107">
        <v>2801.2485144659008</v>
      </c>
      <c r="O50" s="10">
        <v>13436.839604422903</v>
      </c>
      <c r="P50" s="10">
        <v>-63517.235228480684</v>
      </c>
      <c r="Q50" s="73">
        <v>-5.7270963335435807</v>
      </c>
      <c r="R50" s="107">
        <v>-76954.074832903585</v>
      </c>
      <c r="S50" s="10">
        <v>8375.8018714157861</v>
      </c>
      <c r="T50" s="10">
        <v>-114404.52688279217</v>
      </c>
      <c r="U50" s="73">
        <v>-14.658934229715015</v>
      </c>
      <c r="V50" s="107">
        <v>-122780.32875420795</v>
      </c>
    </row>
    <row r="51" spans="1:22">
      <c r="A51" s="428" t="s">
        <v>439</v>
      </c>
      <c r="B51" s="429"/>
      <c r="C51" s="29">
        <v>-60.555840000000302</v>
      </c>
      <c r="D51" s="29">
        <v>-203.728289999998</v>
      </c>
      <c r="E51" s="77">
        <v>2.3643045823490678</v>
      </c>
      <c r="F51" s="108">
        <v>-143.1724499999977</v>
      </c>
      <c r="G51" s="29">
        <v>-289.42297319571998</v>
      </c>
      <c r="H51" s="29">
        <v>-9509.9140000000007</v>
      </c>
      <c r="I51" s="70">
        <v>31.858186394101473</v>
      </c>
      <c r="J51" s="108">
        <v>-9220.4910268042804</v>
      </c>
      <c r="K51" s="29">
        <v>-589.21100000000001</v>
      </c>
      <c r="L51" s="29">
        <v>2401.0422699999999</v>
      </c>
      <c r="M51" s="70">
        <v>-5.0750126355414276</v>
      </c>
      <c r="N51" s="108">
        <v>2990.2532700000002</v>
      </c>
      <c r="O51" s="29">
        <v>-23.865520000001737</v>
      </c>
      <c r="P51" s="29">
        <v>-2341</v>
      </c>
      <c r="Q51" s="70">
        <v>97.091304945370126</v>
      </c>
      <c r="R51" s="108">
        <v>-2317.1344799999983</v>
      </c>
      <c r="S51" s="29">
        <v>-963.05533319572203</v>
      </c>
      <c r="T51" s="29">
        <v>-9653.600019999998</v>
      </c>
      <c r="U51" s="70">
        <v>9.0239308036084509</v>
      </c>
      <c r="V51" s="108">
        <v>-8690.5446868042764</v>
      </c>
    </row>
    <row r="52" spans="1:22">
      <c r="A52" s="430" t="s">
        <v>440</v>
      </c>
      <c r="B52" s="431"/>
      <c r="C52" s="29">
        <v>0</v>
      </c>
      <c r="D52" s="29">
        <v>0</v>
      </c>
      <c r="E52" s="77">
        <v>0</v>
      </c>
      <c r="F52" s="108">
        <v>0</v>
      </c>
      <c r="G52" s="29">
        <v>0</v>
      </c>
      <c r="H52" s="29">
        <v>0</v>
      </c>
      <c r="I52" s="70">
        <v>0</v>
      </c>
      <c r="J52" s="108">
        <v>0</v>
      </c>
      <c r="K52" s="29">
        <v>0</v>
      </c>
      <c r="L52" s="29">
        <v>0</v>
      </c>
      <c r="M52" s="70"/>
      <c r="N52" s="108">
        <v>0</v>
      </c>
      <c r="O52" s="29">
        <v>-19498</v>
      </c>
      <c r="P52" s="29">
        <v>-1528</v>
      </c>
      <c r="Q52" s="70">
        <v>-0.92163298799876914</v>
      </c>
      <c r="R52" s="108">
        <v>17970</v>
      </c>
      <c r="S52" s="29">
        <v>-19498</v>
      </c>
      <c r="T52" s="29">
        <v>-1528</v>
      </c>
      <c r="U52" s="70">
        <v>-0.92163298799876914</v>
      </c>
      <c r="V52" s="108">
        <v>17970</v>
      </c>
    </row>
    <row r="53" spans="1:22">
      <c r="A53" s="430" t="s">
        <v>441</v>
      </c>
      <c r="B53" s="431"/>
      <c r="C53" s="29">
        <v>0</v>
      </c>
      <c r="D53" s="29">
        <v>0</v>
      </c>
      <c r="E53" s="77">
        <v>0</v>
      </c>
      <c r="F53" s="108">
        <v>0</v>
      </c>
      <c r="G53" s="29">
        <v>0</v>
      </c>
      <c r="H53" s="29">
        <v>0</v>
      </c>
      <c r="I53" s="70">
        <v>0</v>
      </c>
      <c r="J53" s="108">
        <v>0</v>
      </c>
      <c r="K53" s="29">
        <v>0</v>
      </c>
      <c r="L53" s="29">
        <v>0</v>
      </c>
      <c r="M53" s="70"/>
      <c r="N53" s="108">
        <v>0</v>
      </c>
      <c r="O53" s="29">
        <v>0</v>
      </c>
      <c r="P53" s="29">
        <v>0</v>
      </c>
      <c r="Q53" s="70">
        <v>0</v>
      </c>
      <c r="R53" s="108">
        <v>0</v>
      </c>
      <c r="S53" s="29">
        <v>0</v>
      </c>
      <c r="T53" s="29">
        <v>0</v>
      </c>
      <c r="U53" s="70">
        <v>0</v>
      </c>
      <c r="V53" s="108">
        <v>0</v>
      </c>
    </row>
    <row r="54" spans="1:22">
      <c r="A54" s="430" t="s">
        <v>442</v>
      </c>
      <c r="B54" s="431"/>
      <c r="C54" s="29">
        <v>0</v>
      </c>
      <c r="D54" s="29">
        <v>0</v>
      </c>
      <c r="E54" s="77"/>
      <c r="F54" s="108">
        <v>0</v>
      </c>
      <c r="G54" s="29">
        <v>0</v>
      </c>
      <c r="H54" s="29">
        <v>0</v>
      </c>
      <c r="I54" s="70" t="e">
        <v>#DIV/0!</v>
      </c>
      <c r="J54" s="108">
        <v>0</v>
      </c>
      <c r="K54" s="29">
        <v>0</v>
      </c>
      <c r="L54" s="29">
        <v>0</v>
      </c>
      <c r="M54" s="70">
        <v>0</v>
      </c>
      <c r="N54" s="108">
        <v>0</v>
      </c>
      <c r="O54" s="29">
        <v>0</v>
      </c>
      <c r="P54" s="29">
        <v>0</v>
      </c>
      <c r="Q54" s="70">
        <v>0</v>
      </c>
      <c r="R54" s="108">
        <v>0</v>
      </c>
      <c r="S54" s="29">
        <v>0</v>
      </c>
      <c r="T54" s="29">
        <v>0</v>
      </c>
      <c r="U54" s="70">
        <v>0</v>
      </c>
      <c r="V54" s="108">
        <v>0</v>
      </c>
    </row>
    <row r="55" spans="1:22">
      <c r="A55" s="420" t="s">
        <v>443</v>
      </c>
      <c r="B55" s="434"/>
      <c r="C55" s="29">
        <v>-423</v>
      </c>
      <c r="D55" s="29">
        <v>-372.01078000000001</v>
      </c>
      <c r="E55" s="77">
        <v>-0.120541891252955</v>
      </c>
      <c r="F55" s="108">
        <v>50.989219999999989</v>
      </c>
      <c r="G55" s="29">
        <v>-388.05200000000002</v>
      </c>
      <c r="H55" s="29">
        <v>-432.36399999999998</v>
      </c>
      <c r="I55" s="70">
        <v>0.11419088163441993</v>
      </c>
      <c r="J55" s="108">
        <v>-44.311999999999955</v>
      </c>
      <c r="K55" s="29">
        <v>-392.20925</v>
      </c>
      <c r="L55" s="29">
        <v>-399</v>
      </c>
      <c r="M55" s="70">
        <v>1.7314099552726114E-2</v>
      </c>
      <c r="N55" s="108">
        <v>-6.7907500000000027</v>
      </c>
      <c r="O55" s="29">
        <v>0</v>
      </c>
      <c r="P55" s="29">
        <v>-199</v>
      </c>
      <c r="Q55" s="70">
        <v>0</v>
      </c>
      <c r="R55" s="108">
        <v>-199</v>
      </c>
      <c r="S55" s="29">
        <v>-1203.26125</v>
      </c>
      <c r="T55" s="29">
        <v>-1402.3747800000001</v>
      </c>
      <c r="U55" s="70">
        <v>0.16547822012883739</v>
      </c>
      <c r="V55" s="108">
        <v>-199.11353000000008</v>
      </c>
    </row>
    <row r="56" spans="1:22">
      <c r="A56" s="430" t="s">
        <v>444</v>
      </c>
      <c r="B56" s="431"/>
      <c r="C56" s="29">
        <v>-1131.7584201446307</v>
      </c>
      <c r="D56" s="29">
        <v>-1394.6244984806713</v>
      </c>
      <c r="E56" s="77">
        <v>0.23226341740178813</v>
      </c>
      <c r="F56" s="109">
        <v>-262.86607833604057</v>
      </c>
      <c r="G56" s="29">
        <v>-955.00333350373228</v>
      </c>
      <c r="H56" s="29">
        <v>-1629.5452799999998</v>
      </c>
      <c r="I56" s="70">
        <v>0.70632418006489739</v>
      </c>
      <c r="J56" s="108">
        <v>-674.54194649626754</v>
      </c>
      <c r="K56" s="29">
        <v>-1809.8870444658928</v>
      </c>
      <c r="L56" s="29">
        <v>-1417</v>
      </c>
      <c r="M56" s="70">
        <v>-0.21707821251454718</v>
      </c>
      <c r="N56" s="108">
        <v>392.88704446589281</v>
      </c>
      <c r="O56" s="29">
        <v>-2390.3963457151585</v>
      </c>
      <c r="P56" s="29">
        <v>-1968</v>
      </c>
      <c r="Q56" s="70">
        <v>-0.176705568711362</v>
      </c>
      <c r="R56" s="108">
        <v>422.39634571515853</v>
      </c>
      <c r="S56" s="29">
        <v>-6287.0451438294149</v>
      </c>
      <c r="T56" s="29">
        <v>-6409.1697784806711</v>
      </c>
      <c r="U56" s="70">
        <v>1.9424806384779725E-2</v>
      </c>
      <c r="V56" s="108">
        <v>-122.1246346512562</v>
      </c>
    </row>
    <row r="57" spans="1:22">
      <c r="A57" s="476" t="s">
        <v>500</v>
      </c>
      <c r="B57" s="477"/>
      <c r="C57" s="478"/>
      <c r="D57" s="478"/>
      <c r="E57" s="479"/>
      <c r="F57" s="480"/>
      <c r="G57" s="478"/>
      <c r="H57" s="478">
        <v>-38973.390763918003</v>
      </c>
      <c r="I57" s="89"/>
      <c r="J57" s="480"/>
      <c r="K57" s="478"/>
      <c r="L57" s="478"/>
      <c r="M57" s="89"/>
      <c r="N57" s="480"/>
      <c r="O57" s="478">
        <v>28336.202229999999</v>
      </c>
      <c r="P57" s="478">
        <v>-71611</v>
      </c>
      <c r="Q57" s="89"/>
      <c r="R57" s="480"/>
      <c r="S57" s="478">
        <v>28336.202229999999</v>
      </c>
      <c r="T57" s="478">
        <v>-110584.390763918</v>
      </c>
      <c r="U57" s="89">
        <v>-4.9025833407851849</v>
      </c>
      <c r="V57" s="480">
        <v>-138920.59299391799</v>
      </c>
    </row>
    <row r="58" spans="1:22">
      <c r="A58" s="432" t="s">
        <v>445</v>
      </c>
      <c r="B58" s="433"/>
      <c r="C58" s="112">
        <v>-8751.0819573739263</v>
      </c>
      <c r="D58" s="112">
        <v>-2091.7417900000028</v>
      </c>
      <c r="E58" s="76">
        <v>-0.76097335161654633</v>
      </c>
      <c r="F58" s="111">
        <v>6659.3401673739236</v>
      </c>
      <c r="G58" s="112">
        <v>7986.4335405696393</v>
      </c>
      <c r="H58" s="112">
        <v>1965.5111880871991</v>
      </c>
      <c r="I58" s="76">
        <v>-0.75389375268663317</v>
      </c>
      <c r="J58" s="111">
        <v>-6020.9223524824401</v>
      </c>
      <c r="K58" s="112">
        <v>1744.5753400000021</v>
      </c>
      <c r="L58" s="112">
        <v>1169.4742900000101</v>
      </c>
      <c r="M58" s="76">
        <v>-0.32965102556132164</v>
      </c>
      <c r="N58" s="111">
        <v>-575.10104999999203</v>
      </c>
      <c r="O58" s="112">
        <v>7012.8992401380656</v>
      </c>
      <c r="P58" s="112">
        <v>14129.764771519316</v>
      </c>
      <c r="Q58" s="76">
        <v>1.0148250085568229</v>
      </c>
      <c r="R58" s="111">
        <v>7116.8655313812505</v>
      </c>
      <c r="S58" s="112">
        <v>7990.9613684409251</v>
      </c>
      <c r="T58" s="112">
        <v>15173.008459606499</v>
      </c>
      <c r="U58" s="76">
        <v>0.89877134427529159</v>
      </c>
      <c r="V58" s="111">
        <v>7182.0470911655739</v>
      </c>
    </row>
    <row r="59" spans="1:22" s="366" customFormat="1">
      <c r="A59" s="422"/>
      <c r="B59" s="426" t="s">
        <v>446</v>
      </c>
      <c r="C59" s="11">
        <v>-0.15882018996917094</v>
      </c>
      <c r="D59" s="11">
        <v>-3.3216486271894351E-2</v>
      </c>
      <c r="E59" s="11"/>
      <c r="F59" s="66">
        <v>12.560370369727657</v>
      </c>
      <c r="G59" s="11">
        <v>0.11390082033174295</v>
      </c>
      <c r="H59" s="11">
        <v>2.6020618489060444E-2</v>
      </c>
      <c r="I59" s="358"/>
      <c r="J59" s="66">
        <v>-8.7880201842682517</v>
      </c>
      <c r="K59" s="11">
        <v>2.4513479934802188E-2</v>
      </c>
      <c r="L59" s="11">
        <v>1.6025064966189523E-2</v>
      </c>
      <c r="M59" s="11"/>
      <c r="N59" s="66">
        <v>-0.84884149686126653</v>
      </c>
      <c r="O59" s="11">
        <v>6.4156039171252621E-2</v>
      </c>
      <c r="P59" s="11">
        <v>0.1349231268927879</v>
      </c>
      <c r="Q59" s="11"/>
      <c r="R59" s="66">
        <v>7.0767087721535287</v>
      </c>
      <c r="S59" s="11">
        <v>2.6140207184488555E-2</v>
      </c>
      <c r="T59" s="11">
        <v>4.7981685380999284E-2</v>
      </c>
      <c r="U59" s="11"/>
      <c r="V59" s="66">
        <v>2.1841478196510731</v>
      </c>
    </row>
    <row r="70" spans="15:15">
      <c r="O70" s="120"/>
    </row>
  </sheetData>
  <pageMargins left="0.511811024" right="0.511811024" top="0.78740157499999996" bottom="0.78740157499999996" header="0.31496062000000002" footer="0.31496062000000002"/>
  <pageSetup paperSize="9" scale="2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5703125" customWidth="1"/>
    <col min="2" max="2" width="1.5703125" customWidth="1"/>
    <col min="3" max="3" width="10.5703125" bestFit="1" customWidth="1"/>
    <col min="4" max="4" width="1.42578125" customWidth="1"/>
    <col min="5" max="5" width="10.85546875" customWidth="1"/>
    <col min="6" max="6" width="1.5703125" customWidth="1"/>
    <col min="7" max="7" width="10.5703125" bestFit="1" customWidth="1"/>
    <col min="8" max="8" width="1.28515625" customWidth="1"/>
    <col min="9" max="9" width="9.7109375" bestFit="1" customWidth="1"/>
    <col min="10" max="10" width="9.140625" hidden="1" customWidth="1"/>
    <col min="11" max="11" width="9.5703125" hidden="1" customWidth="1"/>
    <col min="12" max="12" width="11.140625" hidden="1" customWidth="1"/>
    <col min="13" max="13" width="13.28515625" hidden="1" customWidth="1"/>
    <col min="14" max="14" width="15.5703125" hidden="1" customWidth="1"/>
    <col min="15" max="15" width="9.5703125" hidden="1" customWidth="1"/>
    <col min="16" max="17" width="9.28515625" hidden="1" customWidth="1"/>
    <col min="18" max="18" width="9.7109375" hidden="1" customWidth="1"/>
    <col min="19" max="20" width="0" hidden="1" customWidth="1"/>
  </cols>
  <sheetData>
    <row r="1" spans="1:17">
      <c r="A1" t="s">
        <v>316</v>
      </c>
      <c r="L1" t="s">
        <v>317</v>
      </c>
    </row>
    <row r="2" spans="1:17">
      <c r="N2" t="s">
        <v>318</v>
      </c>
      <c r="O2" t="s">
        <v>319</v>
      </c>
      <c r="P2" t="s">
        <v>257</v>
      </c>
    </row>
    <row r="3" spans="1:17" ht="15.75" thickBot="1">
      <c r="A3" s="314"/>
      <c r="B3" s="315"/>
      <c r="C3" s="474" t="s">
        <v>265</v>
      </c>
      <c r="D3" s="474"/>
      <c r="E3" s="474"/>
      <c r="F3" s="315"/>
      <c r="G3" s="475" t="s">
        <v>266</v>
      </c>
      <c r="H3" s="475"/>
      <c r="I3" s="475"/>
      <c r="L3" t="s">
        <v>320</v>
      </c>
      <c r="N3" s="316">
        <v>-6461</v>
      </c>
      <c r="O3" s="317">
        <v>-11194</v>
      </c>
      <c r="P3" s="316">
        <v>-326</v>
      </c>
    </row>
    <row r="4" spans="1:17" ht="15.75" thickBot="1">
      <c r="A4" s="314"/>
      <c r="B4" s="315"/>
      <c r="C4" s="315"/>
      <c r="D4" s="318"/>
      <c r="E4" s="319"/>
      <c r="F4" s="315"/>
      <c r="G4" s="314"/>
      <c r="H4" s="318"/>
      <c r="I4" s="320"/>
      <c r="L4" t="s">
        <v>321</v>
      </c>
      <c r="N4" s="316">
        <v>-6461</v>
      </c>
      <c r="O4" s="317">
        <v>-11194</v>
      </c>
      <c r="P4" s="316">
        <v>-326</v>
      </c>
    </row>
    <row r="5" spans="1:17" ht="15.75" thickBot="1">
      <c r="A5" s="314"/>
      <c r="B5" s="315"/>
      <c r="C5" s="321">
        <v>2014</v>
      </c>
      <c r="D5" s="315"/>
      <c r="E5" s="321">
        <v>2013</v>
      </c>
      <c r="F5" s="315"/>
      <c r="G5" s="321">
        <v>2014</v>
      </c>
      <c r="H5" s="315"/>
      <c r="I5" s="321">
        <v>2013</v>
      </c>
      <c r="L5" t="s">
        <v>322</v>
      </c>
      <c r="M5" t="s">
        <v>323</v>
      </c>
      <c r="N5" s="100">
        <v>5913</v>
      </c>
      <c r="O5" s="100"/>
    </row>
    <row r="6" spans="1:17">
      <c r="A6" s="314"/>
      <c r="B6" s="315"/>
      <c r="C6" s="315"/>
      <c r="D6" s="315"/>
      <c r="E6" s="315"/>
      <c r="F6" s="315"/>
      <c r="G6" s="314"/>
      <c r="H6" s="315"/>
      <c r="I6" s="314"/>
      <c r="M6" s="322" t="s">
        <v>324</v>
      </c>
      <c r="N6" s="323">
        <f>368+79</f>
        <v>447</v>
      </c>
      <c r="O6" s="100" t="s">
        <v>325</v>
      </c>
    </row>
    <row r="7" spans="1:17">
      <c r="A7" s="324" t="s">
        <v>9</v>
      </c>
      <c r="B7" s="315"/>
      <c r="C7" s="315"/>
      <c r="D7" s="315"/>
      <c r="E7" s="315"/>
      <c r="F7" s="315"/>
      <c r="G7" s="314"/>
      <c r="H7" s="315"/>
      <c r="I7" s="314"/>
      <c r="M7" t="s">
        <v>326</v>
      </c>
      <c r="N7" s="100">
        <v>210</v>
      </c>
      <c r="O7" s="100"/>
    </row>
    <row r="8" spans="1:17">
      <c r="A8" s="325" t="s">
        <v>10</v>
      </c>
      <c r="B8" s="315"/>
      <c r="C8" s="326">
        <v>-5403</v>
      </c>
      <c r="D8" s="326"/>
      <c r="E8" s="327">
        <v>-7721</v>
      </c>
      <c r="F8" s="326"/>
      <c r="G8" s="326">
        <v>-3984</v>
      </c>
      <c r="H8" s="326"/>
      <c r="I8" s="327">
        <v>-4678</v>
      </c>
      <c r="M8" t="s">
        <v>327</v>
      </c>
      <c r="N8" s="100"/>
      <c r="O8" s="100"/>
    </row>
    <row r="9" spans="1:17">
      <c r="A9" s="314"/>
      <c r="B9" s="315"/>
      <c r="C9" s="326"/>
      <c r="D9" s="326"/>
      <c r="E9" s="326"/>
      <c r="F9" s="326"/>
      <c r="G9" s="326"/>
      <c r="H9" s="326"/>
      <c r="I9" s="326"/>
      <c r="M9" t="s">
        <v>78</v>
      </c>
      <c r="N9" s="100">
        <f>299-211</f>
        <v>88</v>
      </c>
      <c r="O9" s="100"/>
      <c r="P9" s="328">
        <f>P16+N5+N7+N9</f>
        <v>-39</v>
      </c>
    </row>
    <row r="10" spans="1:17">
      <c r="A10" s="324" t="s">
        <v>11</v>
      </c>
      <c r="B10" s="315"/>
      <c r="C10" s="326"/>
      <c r="D10" s="326"/>
      <c r="E10" s="326"/>
      <c r="F10" s="326"/>
      <c r="G10" s="326"/>
      <c r="H10" s="326"/>
      <c r="I10" s="326"/>
      <c r="N10" s="100">
        <f>SUM(N5:N9)</f>
        <v>6658</v>
      </c>
      <c r="O10" s="100"/>
      <c r="P10" s="328">
        <f>N4+N5+N7</f>
        <v>-338</v>
      </c>
      <c r="Q10" t="s">
        <v>328</v>
      </c>
    </row>
    <row r="11" spans="1:17">
      <c r="A11" s="325" t="s">
        <v>12</v>
      </c>
      <c r="B11" s="315"/>
      <c r="C11" s="326"/>
      <c r="D11" s="326"/>
      <c r="E11" s="326"/>
      <c r="F11" s="326"/>
      <c r="G11" s="326">
        <v>3006</v>
      </c>
      <c r="H11" s="326"/>
      <c r="I11" s="329">
        <v>1670</v>
      </c>
      <c r="J11" s="312" t="s">
        <v>329</v>
      </c>
      <c r="M11" t="s">
        <v>330</v>
      </c>
      <c r="N11" t="s">
        <v>331</v>
      </c>
      <c r="O11">
        <v>5838</v>
      </c>
    </row>
    <row r="12" spans="1:17">
      <c r="A12" s="325" t="s">
        <v>332</v>
      </c>
      <c r="B12" s="315"/>
      <c r="C12" s="326"/>
      <c r="D12" s="326"/>
      <c r="E12" s="326"/>
      <c r="F12" s="326"/>
      <c r="G12" s="326">
        <v>940</v>
      </c>
      <c r="H12" s="326"/>
      <c r="I12" s="330">
        <v>732</v>
      </c>
      <c r="M12" s="322" t="s">
        <v>333</v>
      </c>
      <c r="N12" s="322"/>
    </row>
    <row r="13" spans="1:17">
      <c r="A13" s="325" t="s">
        <v>13</v>
      </c>
      <c r="B13" s="315"/>
      <c r="C13" s="326"/>
      <c r="D13" s="326"/>
      <c r="E13" s="326"/>
      <c r="F13" s="326"/>
      <c r="G13" s="326">
        <v>-874</v>
      </c>
      <c r="H13" s="326"/>
      <c r="I13" s="330">
        <v>602</v>
      </c>
      <c r="M13" s="322" t="s">
        <v>334</v>
      </c>
      <c r="N13" s="322">
        <v>180</v>
      </c>
    </row>
    <row r="14" spans="1:17">
      <c r="A14" s="325" t="s">
        <v>46</v>
      </c>
      <c r="B14" s="315"/>
      <c r="C14" s="326"/>
      <c r="D14" s="326"/>
      <c r="E14" s="326"/>
      <c r="F14" s="326"/>
      <c r="G14" s="326">
        <v>971</v>
      </c>
      <c r="H14" s="326"/>
      <c r="I14" s="329">
        <v>1350</v>
      </c>
      <c r="M14" s="322" t="s">
        <v>335</v>
      </c>
      <c r="N14" s="322">
        <v>28</v>
      </c>
    </row>
    <row r="15" spans="1:17">
      <c r="A15" s="314" t="s">
        <v>14</v>
      </c>
      <c r="B15" s="315"/>
      <c r="C15" s="326"/>
      <c r="D15" s="326"/>
      <c r="E15" s="326"/>
      <c r="F15" s="326"/>
      <c r="G15" s="326">
        <v>-175</v>
      </c>
      <c r="H15" s="326"/>
      <c r="I15" s="330">
        <v>54</v>
      </c>
      <c r="M15" s="322" t="s">
        <v>336</v>
      </c>
      <c r="N15" s="322">
        <v>3</v>
      </c>
    </row>
    <row r="16" spans="1:17">
      <c r="A16" s="331" t="s">
        <v>337</v>
      </c>
      <c r="B16" s="315"/>
      <c r="C16" s="326"/>
      <c r="D16" s="326"/>
      <c r="E16" s="326"/>
      <c r="F16" s="326"/>
      <c r="G16" s="326"/>
      <c r="H16" s="326"/>
      <c r="I16" s="330"/>
      <c r="M16" s="322"/>
      <c r="N16" s="322">
        <f>SUM(N13:N15)</f>
        <v>211</v>
      </c>
      <c r="P16" s="328">
        <f>N4+N16</f>
        <v>-6250</v>
      </c>
    </row>
    <row r="17" spans="1:16">
      <c r="A17" s="325" t="s">
        <v>338</v>
      </c>
      <c r="B17" s="315"/>
      <c r="C17" s="326">
        <v>5189</v>
      </c>
      <c r="D17" s="326"/>
      <c r="E17" s="327">
        <v>7607</v>
      </c>
      <c r="F17" s="326"/>
      <c r="G17" s="326"/>
      <c r="H17" s="326"/>
      <c r="I17" s="330"/>
    </row>
    <row r="18" spans="1:16">
      <c r="A18" s="325" t="s">
        <v>16</v>
      </c>
      <c r="B18" s="315"/>
      <c r="C18" s="326"/>
      <c r="D18" s="326"/>
      <c r="E18" s="327"/>
      <c r="F18" s="326"/>
      <c r="G18" s="326">
        <v>5699</v>
      </c>
      <c r="H18" s="326"/>
      <c r="I18" s="329">
        <v>1138</v>
      </c>
      <c r="M18" t="s">
        <v>339</v>
      </c>
      <c r="N18">
        <v>-712</v>
      </c>
    </row>
    <row r="19" spans="1:16">
      <c r="A19" s="325" t="s">
        <v>340</v>
      </c>
      <c r="B19" s="315"/>
      <c r="C19" s="326"/>
      <c r="D19" s="326"/>
      <c r="E19" s="327"/>
      <c r="F19" s="326"/>
      <c r="G19" s="326">
        <v>1897</v>
      </c>
      <c r="H19" s="326"/>
      <c r="I19" s="294"/>
    </row>
    <row r="20" spans="1:16">
      <c r="A20" s="325" t="s">
        <v>17</v>
      </c>
      <c r="B20" s="315"/>
      <c r="C20" s="326"/>
      <c r="D20" s="326"/>
      <c r="E20" s="326"/>
      <c r="F20" s="326"/>
      <c r="G20" s="326">
        <v>1170</v>
      </c>
      <c r="H20" s="326"/>
      <c r="I20" s="332">
        <v>1353</v>
      </c>
      <c r="M20" t="s">
        <v>341</v>
      </c>
      <c r="N20">
        <v>3857</v>
      </c>
    </row>
    <row r="21" spans="1:16">
      <c r="A21" s="325" t="s">
        <v>18</v>
      </c>
      <c r="B21" s="315"/>
      <c r="C21" s="326"/>
      <c r="D21" s="326"/>
      <c r="E21" s="326">
        <v>1</v>
      </c>
      <c r="F21" s="326"/>
      <c r="G21" s="326">
        <v>5</v>
      </c>
      <c r="H21" s="326"/>
      <c r="I21" s="333">
        <v>71</v>
      </c>
      <c r="J21" s="312" t="s">
        <v>342</v>
      </c>
      <c r="M21" t="s">
        <v>343</v>
      </c>
      <c r="N21">
        <f>130810+22726</f>
        <v>153536</v>
      </c>
    </row>
    <row r="22" spans="1:16">
      <c r="A22" s="314"/>
      <c r="B22" s="315"/>
      <c r="C22" s="326">
        <f>SUM(C8:C21)</f>
        <v>-214</v>
      </c>
      <c r="D22" s="326"/>
      <c r="E22" s="326">
        <f>SUM(E8:E21)</f>
        <v>-113</v>
      </c>
      <c r="F22" s="326"/>
      <c r="G22" s="326">
        <f>SUM(G8:G21)</f>
        <v>8655</v>
      </c>
      <c r="H22" s="326"/>
      <c r="I22" s="326">
        <f>SUM(I8:I21)</f>
        <v>2292</v>
      </c>
      <c r="M22" t="s">
        <v>344</v>
      </c>
      <c r="N22">
        <f>14259+1043</f>
        <v>15302</v>
      </c>
    </row>
    <row r="23" spans="1:16">
      <c r="A23" s="314"/>
      <c r="B23" s="315"/>
      <c r="C23" s="326"/>
      <c r="D23" s="326"/>
      <c r="E23" s="326"/>
      <c r="F23" s="326"/>
      <c r="G23" s="326"/>
      <c r="H23" s="326"/>
      <c r="I23" s="326"/>
      <c r="M23" t="s">
        <v>345</v>
      </c>
      <c r="N23">
        <v>-5426</v>
      </c>
    </row>
    <row r="24" spans="1:16">
      <c r="A24" s="314"/>
      <c r="B24" s="315"/>
      <c r="C24" s="326"/>
      <c r="D24" s="326"/>
      <c r="E24" s="326"/>
      <c r="F24" s="326"/>
      <c r="G24" s="326"/>
      <c r="H24" s="326"/>
      <c r="I24" s="326"/>
      <c r="K24">
        <v>8171</v>
      </c>
      <c r="L24" t="s">
        <v>346</v>
      </c>
      <c r="M24" t="s">
        <v>347</v>
      </c>
      <c r="N24">
        <v>-755</v>
      </c>
    </row>
    <row r="25" spans="1:16">
      <c r="A25" s="324" t="s">
        <v>19</v>
      </c>
      <c r="B25" s="315"/>
      <c r="C25" s="326"/>
      <c r="D25" s="326"/>
      <c r="E25" s="326"/>
      <c r="F25" s="326"/>
      <c r="G25" s="326"/>
      <c r="H25" s="326"/>
      <c r="I25" s="326"/>
      <c r="K25" t="s">
        <v>348</v>
      </c>
      <c r="M25" t="s">
        <v>349</v>
      </c>
      <c r="N25">
        <v>-2464</v>
      </c>
    </row>
    <row r="26" spans="1:16">
      <c r="A26" s="325" t="s">
        <v>350</v>
      </c>
      <c r="B26" s="315"/>
      <c r="C26" s="326">
        <v>0</v>
      </c>
      <c r="D26" s="326"/>
      <c r="E26" s="326"/>
      <c r="F26" s="326"/>
      <c r="G26" s="326">
        <v>42846</v>
      </c>
      <c r="H26" s="326"/>
      <c r="I26" s="334">
        <v>15554</v>
      </c>
      <c r="J26" s="65"/>
      <c r="K26" s="100">
        <v>-27574</v>
      </c>
      <c r="L26" s="328">
        <v>15554</v>
      </c>
      <c r="M26" t="s">
        <v>78</v>
      </c>
      <c r="O26" t="s">
        <v>351</v>
      </c>
      <c r="P26" t="s">
        <v>352</v>
      </c>
    </row>
    <row r="27" spans="1:16">
      <c r="A27" s="325" t="s">
        <v>20</v>
      </c>
      <c r="B27" s="315"/>
      <c r="C27" s="326">
        <v>0</v>
      </c>
      <c r="D27" s="326"/>
      <c r="E27" s="326"/>
      <c r="F27" s="326"/>
      <c r="G27" s="326">
        <v>-21961</v>
      </c>
      <c r="H27" s="326"/>
      <c r="I27" s="334">
        <v>-34112</v>
      </c>
      <c r="J27" s="65"/>
      <c r="K27" s="100">
        <v>-32816</v>
      </c>
      <c r="L27" s="328">
        <v>-34112</v>
      </c>
      <c r="M27" t="s">
        <v>353</v>
      </c>
      <c r="O27">
        <v>83</v>
      </c>
    </row>
    <row r="28" spans="1:16">
      <c r="A28" s="325" t="s">
        <v>21</v>
      </c>
      <c r="B28" s="315"/>
      <c r="C28" s="326">
        <v>-21</v>
      </c>
      <c r="D28" s="326"/>
      <c r="E28" s="335">
        <v>-50</v>
      </c>
      <c r="F28" s="326"/>
      <c r="G28" s="326">
        <v>-755</v>
      </c>
      <c r="H28" s="326"/>
      <c r="I28" s="335">
        <v>-876</v>
      </c>
      <c r="J28" s="65"/>
      <c r="K28" s="336">
        <v>-1294</v>
      </c>
      <c r="L28" s="328">
        <v>-876</v>
      </c>
      <c r="M28" t="s">
        <v>354</v>
      </c>
      <c r="O28">
        <f>630</f>
        <v>630</v>
      </c>
    </row>
    <row r="29" spans="1:16">
      <c r="A29" s="325" t="s">
        <v>54</v>
      </c>
      <c r="B29" s="315"/>
      <c r="C29" s="326">
        <v>248</v>
      </c>
      <c r="D29" s="326"/>
      <c r="E29" s="334">
        <v>-2019</v>
      </c>
      <c r="F29" s="326"/>
      <c r="G29" s="326">
        <v>-1753</v>
      </c>
      <c r="H29" s="326"/>
      <c r="I29" s="334">
        <v>-5569</v>
      </c>
      <c r="J29" s="65"/>
      <c r="K29" s="100">
        <v>-3440</v>
      </c>
      <c r="L29" s="328">
        <v>-5569</v>
      </c>
      <c r="M29" t="s">
        <v>98</v>
      </c>
      <c r="O29">
        <v>8</v>
      </c>
    </row>
    <row r="30" spans="1:16">
      <c r="A30" s="325" t="s">
        <v>22</v>
      </c>
      <c r="B30" s="315"/>
      <c r="C30" s="326">
        <v>35</v>
      </c>
      <c r="D30" s="326"/>
      <c r="E30" s="335">
        <v>-75</v>
      </c>
      <c r="F30" s="326"/>
      <c r="G30" s="326">
        <v>5542</v>
      </c>
      <c r="H30" s="326"/>
      <c r="I30" s="334">
        <v>1512</v>
      </c>
      <c r="J30" s="65"/>
      <c r="K30" s="100">
        <f>1639+451</f>
        <v>2090</v>
      </c>
      <c r="L30" s="328">
        <v>1512</v>
      </c>
      <c r="M30" t="s">
        <v>355</v>
      </c>
      <c r="O30">
        <v>31</v>
      </c>
    </row>
    <row r="31" spans="1:16">
      <c r="A31" s="325" t="s">
        <v>356</v>
      </c>
      <c r="B31" s="315"/>
      <c r="C31" s="326">
        <v>0</v>
      </c>
      <c r="D31" s="326"/>
      <c r="E31" s="335">
        <v>3</v>
      </c>
      <c r="F31" s="326"/>
      <c r="G31" s="326">
        <v>-1893</v>
      </c>
      <c r="H31" s="326"/>
      <c r="I31" s="334">
        <v>2318</v>
      </c>
      <c r="J31" s="65"/>
      <c r="K31" s="100">
        <v>1863</v>
      </c>
      <c r="L31" s="328">
        <v>2318</v>
      </c>
      <c r="M31" t="s">
        <v>131</v>
      </c>
      <c r="O31">
        <v>315</v>
      </c>
    </row>
    <row r="32" spans="1:16">
      <c r="A32" s="325" t="s">
        <v>23</v>
      </c>
      <c r="B32" s="315"/>
      <c r="C32" s="337">
        <v>0</v>
      </c>
      <c r="D32" s="338"/>
      <c r="E32" s="339">
        <v>3</v>
      </c>
      <c r="F32" s="338"/>
      <c r="G32" s="337">
        <v>-3024</v>
      </c>
      <c r="H32" s="338"/>
      <c r="I32" s="335">
        <v>-14</v>
      </c>
      <c r="J32" s="65"/>
      <c r="K32" s="336">
        <v>3318</v>
      </c>
      <c r="L32" s="328">
        <v>-14</v>
      </c>
      <c r="M32" t="s">
        <v>357</v>
      </c>
      <c r="O32">
        <f>-86-1982</f>
        <v>-2068</v>
      </c>
    </row>
    <row r="33" spans="1:16">
      <c r="A33" s="314"/>
      <c r="B33" s="315"/>
      <c r="C33" s="326">
        <f>SUM(C22:C32)</f>
        <v>48</v>
      </c>
      <c r="D33" s="315"/>
      <c r="E33" s="326">
        <f>SUM(E22:E32)</f>
        <v>-2251</v>
      </c>
      <c r="F33" s="315"/>
      <c r="G33" s="326">
        <f>SUM(G22:G32)</f>
        <v>27657</v>
      </c>
      <c r="H33" s="315"/>
      <c r="I33" s="326">
        <f>SUM(I22:I32)</f>
        <v>-18895</v>
      </c>
      <c r="M33" t="s">
        <v>358</v>
      </c>
      <c r="O33">
        <v>-192</v>
      </c>
    </row>
    <row r="34" spans="1:16" ht="15.75" thickBot="1">
      <c r="A34" s="314"/>
      <c r="B34" s="315"/>
      <c r="C34" s="340"/>
      <c r="D34" s="315"/>
      <c r="E34" s="340"/>
      <c r="F34" s="315"/>
      <c r="G34" s="340"/>
      <c r="H34" s="315"/>
      <c r="I34" s="340"/>
      <c r="M34" t="s">
        <v>359</v>
      </c>
      <c r="O34">
        <v>-428</v>
      </c>
    </row>
    <row r="35" spans="1:16">
      <c r="A35" s="314" t="s">
        <v>360</v>
      </c>
      <c r="B35" s="315"/>
      <c r="C35" s="326"/>
      <c r="D35" s="315"/>
      <c r="E35" s="326"/>
      <c r="F35" s="315"/>
      <c r="G35" s="326">
        <f>-615+615</f>
        <v>0</v>
      </c>
      <c r="H35" s="315"/>
      <c r="I35" s="326"/>
      <c r="M35" t="s">
        <v>131</v>
      </c>
      <c r="O35">
        <f>-211+211-315</f>
        <v>-315</v>
      </c>
    </row>
    <row r="36" spans="1:16">
      <c r="A36" s="325" t="s">
        <v>24</v>
      </c>
      <c r="B36" s="315"/>
      <c r="C36" s="341"/>
      <c r="D36" s="342"/>
      <c r="E36" s="341"/>
      <c r="F36" s="341"/>
      <c r="G36" s="341">
        <v>-218</v>
      </c>
      <c r="H36" s="341"/>
      <c r="I36" s="341"/>
      <c r="L36" s="312"/>
      <c r="M36" t="s">
        <v>361</v>
      </c>
      <c r="O36">
        <v>-51</v>
      </c>
    </row>
    <row r="37" spans="1:16" ht="15.75" thickBot="1">
      <c r="A37" s="325" t="s">
        <v>25</v>
      </c>
      <c r="B37" s="315"/>
      <c r="C37" s="340"/>
      <c r="D37" s="315"/>
      <c r="E37" s="340"/>
      <c r="F37" s="340"/>
      <c r="G37" s="343"/>
      <c r="H37" s="340"/>
      <c r="I37" s="340">
        <v>-921</v>
      </c>
      <c r="J37" t="s">
        <v>362</v>
      </c>
      <c r="L37" s="336"/>
    </row>
    <row r="38" spans="1:16">
      <c r="A38" s="314"/>
      <c r="B38" s="315"/>
      <c r="C38" s="326"/>
      <c r="D38" s="315"/>
      <c r="E38" s="326"/>
      <c r="F38" s="315"/>
      <c r="G38" s="344"/>
      <c r="H38" s="315"/>
      <c r="I38" s="326"/>
    </row>
    <row r="39" spans="1:16" ht="15.75" thickBot="1">
      <c r="A39" s="324" t="s">
        <v>363</v>
      </c>
      <c r="B39" s="315"/>
      <c r="C39" s="340">
        <f>SUM(C33:C37)</f>
        <v>48</v>
      </c>
      <c r="D39" s="315"/>
      <c r="E39" s="340">
        <f>SUM(E33:E37)</f>
        <v>-2251</v>
      </c>
      <c r="F39" s="315"/>
      <c r="G39" s="340">
        <f>SUM(G33:G37)</f>
        <v>27439</v>
      </c>
      <c r="H39" s="315"/>
      <c r="I39" s="340">
        <f>SUM(I33:I37)</f>
        <v>-19816</v>
      </c>
    </row>
    <row r="40" spans="1:16">
      <c r="A40" s="314"/>
      <c r="B40" s="315"/>
      <c r="C40" s="326"/>
      <c r="D40" s="315"/>
      <c r="E40" s="326"/>
      <c r="F40" s="315"/>
      <c r="G40" s="326"/>
      <c r="H40" s="315"/>
      <c r="I40" s="326"/>
    </row>
    <row r="41" spans="1:16">
      <c r="A41" s="324" t="s">
        <v>26</v>
      </c>
      <c r="B41" s="315"/>
      <c r="C41" s="326"/>
      <c r="D41" s="315"/>
      <c r="E41" s="326"/>
      <c r="F41" s="315"/>
      <c r="G41" s="326"/>
      <c r="H41" s="315"/>
      <c r="I41" s="326"/>
      <c r="M41" s="322"/>
    </row>
    <row r="42" spans="1:16">
      <c r="A42" s="325" t="s">
        <v>364</v>
      </c>
      <c r="B42" s="315"/>
      <c r="C42" s="326"/>
      <c r="D42" s="326"/>
      <c r="E42" s="345"/>
      <c r="F42" s="326"/>
      <c r="G42" s="326"/>
      <c r="H42" s="326"/>
      <c r="I42" s="294"/>
      <c r="K42" t="s">
        <v>365</v>
      </c>
      <c r="M42" s="323"/>
      <c r="N42" s="100" t="s">
        <v>74</v>
      </c>
      <c r="O42" s="63" t="s">
        <v>76</v>
      </c>
    </row>
    <row r="43" spans="1:16">
      <c r="A43" s="325" t="s">
        <v>366</v>
      </c>
      <c r="B43" s="315"/>
      <c r="C43" s="326"/>
      <c r="D43" s="326"/>
      <c r="E43" s="345"/>
      <c r="F43" s="326"/>
      <c r="G43" s="326"/>
      <c r="H43" s="326"/>
      <c r="I43" s="329">
        <v>-146084</v>
      </c>
      <c r="K43" s="328">
        <v>11023</v>
      </c>
      <c r="M43" t="s">
        <v>367</v>
      </c>
      <c r="N43">
        <v>12507</v>
      </c>
      <c r="O43">
        <v>1752</v>
      </c>
      <c r="P43">
        <f>SUM(N43:O43)</f>
        <v>14259</v>
      </c>
    </row>
    <row r="44" spans="1:16">
      <c r="A44" s="325" t="s">
        <v>368</v>
      </c>
      <c r="B44" s="315"/>
      <c r="C44" s="326"/>
      <c r="D44" s="326"/>
      <c r="E44" s="345"/>
      <c r="F44" s="326"/>
      <c r="G44" s="326"/>
      <c r="H44" s="326"/>
      <c r="I44" s="330">
        <v>942</v>
      </c>
      <c r="M44" t="s">
        <v>369</v>
      </c>
      <c r="N44">
        <v>870</v>
      </c>
      <c r="O44">
        <v>173</v>
      </c>
      <c r="P44">
        <f>SUM(N44:O44)</f>
        <v>1043</v>
      </c>
    </row>
    <row r="45" spans="1:16">
      <c r="A45" s="325" t="s">
        <v>370</v>
      </c>
      <c r="B45" s="315"/>
      <c r="C45" s="326"/>
      <c r="D45" s="326"/>
      <c r="E45" s="345"/>
      <c r="F45" s="326"/>
      <c r="G45" s="326"/>
      <c r="H45" s="326"/>
      <c r="I45" s="326"/>
    </row>
    <row r="46" spans="1:16">
      <c r="A46" s="325" t="s">
        <v>371</v>
      </c>
      <c r="B46" s="315"/>
      <c r="C46" s="326"/>
      <c r="D46" s="326"/>
      <c r="E46" s="326"/>
      <c r="F46" s="326"/>
      <c r="G46" s="326"/>
      <c r="H46" s="326"/>
      <c r="I46" s="326"/>
      <c r="M46" t="s">
        <v>372</v>
      </c>
    </row>
    <row r="47" spans="1:16">
      <c r="A47" s="325" t="s">
        <v>373</v>
      </c>
      <c r="B47" s="315"/>
      <c r="C47" s="326"/>
      <c r="D47" s="326"/>
      <c r="E47" s="326"/>
      <c r="F47" s="326"/>
      <c r="G47" s="326"/>
      <c r="H47" s="326"/>
      <c r="I47" s="326"/>
      <c r="M47" t="s">
        <v>374</v>
      </c>
      <c r="N47">
        <v>-76147</v>
      </c>
    </row>
    <row r="48" spans="1:16">
      <c r="A48" s="325" t="s">
        <v>375</v>
      </c>
      <c r="B48" s="315"/>
      <c r="C48" s="326"/>
      <c r="D48" s="326"/>
      <c r="E48" s="326"/>
      <c r="F48" s="326"/>
      <c r="G48" s="326">
        <v>867</v>
      </c>
      <c r="H48" s="326"/>
      <c r="I48" s="329">
        <v>-25040</v>
      </c>
      <c r="M48" t="s">
        <v>376</v>
      </c>
      <c r="N48">
        <v>-2747</v>
      </c>
    </row>
    <row r="49" spans="1:14">
      <c r="A49" s="325" t="s">
        <v>27</v>
      </c>
      <c r="B49" s="315"/>
      <c r="C49" s="326"/>
      <c r="D49" s="326"/>
      <c r="E49" s="326"/>
      <c r="F49" s="326"/>
      <c r="G49" s="326">
        <v>-782</v>
      </c>
      <c r="H49" s="326"/>
      <c r="I49" s="329">
        <v>-3163</v>
      </c>
      <c r="M49" t="s">
        <v>377</v>
      </c>
      <c r="N49">
        <v>9889</v>
      </c>
    </row>
    <row r="50" spans="1:14">
      <c r="A50" s="325" t="s">
        <v>378</v>
      </c>
      <c r="B50" s="315"/>
      <c r="C50" s="326"/>
      <c r="D50" s="326"/>
      <c r="E50" s="326"/>
      <c r="F50" s="326"/>
      <c r="G50" s="326">
        <v>395</v>
      </c>
      <c r="H50" s="326"/>
      <c r="I50" s="330">
        <v>163</v>
      </c>
      <c r="M50" t="s">
        <v>379</v>
      </c>
      <c r="N50">
        <v>-2618</v>
      </c>
    </row>
    <row r="51" spans="1:14">
      <c r="A51" s="325" t="s">
        <v>380</v>
      </c>
      <c r="B51" s="315"/>
      <c r="C51" s="326"/>
      <c r="D51" s="326"/>
      <c r="E51" s="326">
        <v>-15</v>
      </c>
      <c r="F51" s="326"/>
      <c r="G51" s="326">
        <v>-455</v>
      </c>
      <c r="H51" s="326"/>
      <c r="I51" s="346">
        <v>-1493</v>
      </c>
      <c r="M51" t="s">
        <v>381</v>
      </c>
      <c r="N51">
        <v>11023</v>
      </c>
    </row>
    <row r="52" spans="1:14" ht="15.75" thickBot="1">
      <c r="A52" s="325" t="s">
        <v>382</v>
      </c>
      <c r="B52" s="315"/>
      <c r="C52" s="317"/>
      <c r="D52" s="315"/>
      <c r="E52" s="347"/>
      <c r="F52" s="315"/>
      <c r="G52" s="348"/>
      <c r="H52" s="315"/>
      <c r="I52" s="348"/>
    </row>
    <row r="53" spans="1:14">
      <c r="A53" s="314"/>
      <c r="B53" s="315"/>
      <c r="C53" s="326"/>
      <c r="D53" s="315"/>
      <c r="E53" s="326"/>
      <c r="F53" s="315"/>
      <c r="G53" s="326"/>
      <c r="H53" s="315"/>
      <c r="I53" s="326"/>
      <c r="M53" t="s">
        <v>383</v>
      </c>
      <c r="N53">
        <f>N47+N49+N50+N51</f>
        <v>-57853</v>
      </c>
    </row>
    <row r="54" spans="1:14" ht="15.75" thickBot="1">
      <c r="A54" s="324" t="s">
        <v>384</v>
      </c>
      <c r="B54" s="315"/>
      <c r="C54" s="340">
        <f>SUM(C42:C52)</f>
        <v>0</v>
      </c>
      <c r="D54" s="315"/>
      <c r="E54" s="340">
        <f>SUM(E42:E52)</f>
        <v>-15</v>
      </c>
      <c r="F54" s="315"/>
      <c r="G54" s="340">
        <f>SUM(G42:G52)</f>
        <v>25</v>
      </c>
      <c r="H54" s="315"/>
      <c r="I54" s="340">
        <f>SUM(I42:I52)</f>
        <v>-174675</v>
      </c>
    </row>
    <row r="55" spans="1:14">
      <c r="A55" s="314"/>
      <c r="B55" s="315"/>
      <c r="C55" s="326"/>
      <c r="D55" s="315"/>
      <c r="E55" s="326"/>
      <c r="F55" s="315"/>
      <c r="G55" s="326"/>
      <c r="H55" s="315"/>
      <c r="I55" s="326"/>
    </row>
    <row r="56" spans="1:14" s="349" customFormat="1">
      <c r="A56" s="324" t="s">
        <v>28</v>
      </c>
      <c r="B56" s="315"/>
      <c r="C56" s="326"/>
      <c r="D56" s="315"/>
      <c r="E56" s="326"/>
      <c r="F56" s="315"/>
      <c r="G56" s="326"/>
      <c r="H56" s="315"/>
      <c r="I56" s="326"/>
      <c r="M56" s="349" t="s">
        <v>385</v>
      </c>
    </row>
    <row r="57" spans="1:14">
      <c r="A57" s="325" t="s">
        <v>386</v>
      </c>
      <c r="B57" s="315"/>
      <c r="C57" s="326">
        <v>1514</v>
      </c>
      <c r="D57" s="315"/>
      <c r="E57" s="326"/>
      <c r="F57" s="315"/>
      <c r="G57" s="326">
        <v>1514</v>
      </c>
      <c r="H57" s="315"/>
      <c r="I57" s="326"/>
      <c r="M57" s="100">
        <v>33984</v>
      </c>
    </row>
    <row r="58" spans="1:14">
      <c r="A58" s="325" t="s">
        <v>387</v>
      </c>
      <c r="B58" s="315"/>
      <c r="C58" s="326"/>
      <c r="D58" s="326"/>
      <c r="E58" s="326"/>
      <c r="F58" s="326"/>
      <c r="G58" s="326">
        <v>0</v>
      </c>
      <c r="H58" s="326"/>
      <c r="I58" s="350">
        <v>214379</v>
      </c>
    </row>
    <row r="59" spans="1:14">
      <c r="A59" s="325" t="s">
        <v>388</v>
      </c>
      <c r="B59" s="315"/>
      <c r="C59" s="326"/>
      <c r="D59" s="326"/>
      <c r="E59" s="326"/>
      <c r="F59" s="326"/>
      <c r="G59" s="326">
        <v>-23399</v>
      </c>
      <c r="H59" s="326"/>
      <c r="I59" s="350"/>
    </row>
    <row r="60" spans="1:14">
      <c r="A60" s="325" t="s">
        <v>389</v>
      </c>
      <c r="B60" s="315"/>
      <c r="C60" s="326"/>
      <c r="D60" s="326"/>
      <c r="E60" s="326"/>
      <c r="F60" s="326"/>
      <c r="G60" s="326"/>
      <c r="H60" s="326"/>
      <c r="I60" s="332"/>
      <c r="J60" s="312" t="s">
        <v>390</v>
      </c>
    </row>
    <row r="61" spans="1:14">
      <c r="A61" s="325" t="s">
        <v>29</v>
      </c>
      <c r="B61" s="315"/>
      <c r="C61" s="316"/>
      <c r="D61" s="326"/>
      <c r="E61" s="326"/>
      <c r="F61" s="326"/>
      <c r="G61" s="326"/>
      <c r="H61" s="326"/>
      <c r="I61" s="351"/>
    </row>
    <row r="62" spans="1:14" ht="15.75" thickBot="1">
      <c r="A62" s="314"/>
      <c r="B62" s="315"/>
      <c r="C62" s="340"/>
      <c r="D62" s="315"/>
      <c r="E62" s="340"/>
      <c r="F62" s="315"/>
      <c r="G62" s="340"/>
      <c r="H62" s="315"/>
      <c r="I62" s="352"/>
    </row>
    <row r="63" spans="1:14">
      <c r="A63" s="324" t="s">
        <v>391</v>
      </c>
      <c r="B63" s="315"/>
      <c r="C63" s="326">
        <f>SUM(C57:C62)</f>
        <v>1514</v>
      </c>
      <c r="D63" s="315"/>
      <c r="E63" s="326">
        <f>SUM(E57:E62)</f>
        <v>0</v>
      </c>
      <c r="F63" s="315"/>
      <c r="G63" s="326">
        <f>SUM(G57:G62)</f>
        <v>-21885</v>
      </c>
      <c r="H63" s="315"/>
      <c r="I63" s="326">
        <f>SUM(I57:I62)</f>
        <v>214379</v>
      </c>
    </row>
    <row r="64" spans="1:14" ht="15.75" thickBot="1">
      <c r="A64" s="314"/>
      <c r="B64" s="315"/>
      <c r="C64" s="340"/>
      <c r="D64" s="315"/>
      <c r="E64" s="340"/>
      <c r="F64" s="315"/>
      <c r="G64" s="340"/>
      <c r="H64" s="315"/>
      <c r="I64" s="340"/>
    </row>
    <row r="65" spans="1:18">
      <c r="A65" s="324" t="s">
        <v>30</v>
      </c>
      <c r="B65" s="315"/>
      <c r="C65" s="326">
        <f>C39+C54+C63</f>
        <v>1562</v>
      </c>
      <c r="D65" s="315"/>
      <c r="E65" s="326">
        <f>E39+E54+E63</f>
        <v>-2266</v>
      </c>
      <c r="F65" s="315"/>
      <c r="G65" s="326">
        <f>G39+G54+G63</f>
        <v>5579</v>
      </c>
      <c r="H65" s="315"/>
      <c r="I65" s="326">
        <f>I39+I54+I63</f>
        <v>19888</v>
      </c>
    </row>
    <row r="66" spans="1:18">
      <c r="A66" s="314"/>
      <c r="B66" s="315"/>
      <c r="C66" s="326"/>
      <c r="D66" s="315"/>
      <c r="E66" s="326"/>
      <c r="F66" s="315"/>
      <c r="G66" s="326"/>
      <c r="H66" s="315"/>
      <c r="I66" s="326"/>
    </row>
    <row r="67" spans="1:18" ht="15.75" thickBot="1">
      <c r="A67" s="324" t="s">
        <v>392</v>
      </c>
      <c r="B67" s="315"/>
      <c r="C67" s="340">
        <v>61</v>
      </c>
      <c r="D67" s="340"/>
      <c r="E67" s="340">
        <v>6347</v>
      </c>
      <c r="F67" s="340"/>
      <c r="G67" s="340">
        <v>46343</v>
      </c>
      <c r="H67" s="340"/>
      <c r="I67" s="340">
        <v>14664</v>
      </c>
    </row>
    <row r="68" spans="1:18">
      <c r="A68" s="314"/>
      <c r="B68" s="315"/>
      <c r="C68" s="326"/>
      <c r="D68" s="315"/>
      <c r="E68" s="326"/>
      <c r="F68" s="315"/>
      <c r="G68" s="326"/>
      <c r="H68" s="315"/>
      <c r="I68" s="326"/>
    </row>
    <row r="69" spans="1:18" ht="15.75" thickBot="1">
      <c r="A69" s="324" t="s">
        <v>393</v>
      </c>
      <c r="B69" s="315"/>
      <c r="C69" s="353">
        <f>SUM(C65:C67)</f>
        <v>1623</v>
      </c>
      <c r="D69" s="315"/>
      <c r="E69" s="353">
        <f>SUM(E65:E67)</f>
        <v>4081</v>
      </c>
      <c r="F69" s="315"/>
      <c r="G69" s="353">
        <f>SUM(G65:G67)</f>
        <v>51922</v>
      </c>
      <c r="H69" s="315"/>
      <c r="I69" s="353">
        <f>SUM(I65:I67)</f>
        <v>34552</v>
      </c>
    </row>
    <row r="70" spans="1:18" ht="15.75" thickTop="1">
      <c r="C70" s="100">
        <v>0</v>
      </c>
      <c r="G70" s="100">
        <v>0</v>
      </c>
    </row>
    <row r="71" spans="1:18">
      <c r="C71" s="328"/>
      <c r="G71" s="328">
        <f>G69-G70</f>
        <v>51922</v>
      </c>
    </row>
    <row r="72" spans="1:18">
      <c r="G72" s="63">
        <f>G70-11023</f>
        <v>-11023</v>
      </c>
    </row>
    <row r="73" spans="1:18">
      <c r="G73">
        <f>G71/2</f>
        <v>25961</v>
      </c>
    </row>
    <row r="77" spans="1:18">
      <c r="M77" t="s">
        <v>394</v>
      </c>
      <c r="N77" t="s">
        <v>395</v>
      </c>
      <c r="O77" t="s">
        <v>396</v>
      </c>
      <c r="P77" t="s">
        <v>397</v>
      </c>
      <c r="Q77" t="s">
        <v>398</v>
      </c>
      <c r="R77" t="s">
        <v>80</v>
      </c>
    </row>
    <row r="78" spans="1:18">
      <c r="M78" t="s">
        <v>399</v>
      </c>
      <c r="N78" s="100">
        <v>3163</v>
      </c>
      <c r="O78" s="100">
        <v>2717</v>
      </c>
      <c r="P78" s="100">
        <v>43</v>
      </c>
      <c r="Q78" s="100"/>
      <c r="R78" s="100">
        <f>SUM(N78:Q78)</f>
        <v>5923</v>
      </c>
    </row>
    <row r="79" spans="1:18">
      <c r="M79" t="s">
        <v>400</v>
      </c>
      <c r="N79" s="100">
        <v>1493</v>
      </c>
      <c r="O79" s="100">
        <v>232</v>
      </c>
      <c r="P79" s="100">
        <v>63</v>
      </c>
      <c r="Q79" s="100">
        <v>119</v>
      </c>
      <c r="R79" s="100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M72"/>
  <sheetViews>
    <sheetView showGridLines="0" zoomScaleNormal="100" workbookViewId="0">
      <pane xSplit="4" ySplit="9" topLeftCell="E10" activePane="bottomRight" state="frozen"/>
      <selection activeCell="AM17" sqref="AM17"/>
      <selection pane="topRight" activeCell="AM17" sqref="AM17"/>
      <selection pane="bottomLeft" activeCell="AM17" sqref="AM17"/>
      <selection pane="bottomRight" activeCell="D15" sqref="D15"/>
    </sheetView>
  </sheetViews>
  <sheetFormatPr defaultRowHeight="15" outlineLevelCol="1"/>
  <cols>
    <col min="1" max="3" width="2.7109375" style="4" customWidth="1"/>
    <col min="4" max="4" width="53.7109375" style="6" bestFit="1" customWidth="1"/>
    <col min="5" max="6" width="11.85546875" customWidth="1" outlineLevel="1"/>
    <col min="7" max="7" width="10.42578125" style="94" customWidth="1" outlineLevel="1"/>
    <col min="8" max="8" width="13.28515625" style="94" customWidth="1" outlineLevel="1"/>
    <col min="10" max="10" width="11.5703125" bestFit="1" customWidth="1"/>
  </cols>
  <sheetData>
    <row r="1" spans="1:12" s="366" customFormat="1">
      <c r="A1" s="4"/>
      <c r="B1" s="4"/>
      <c r="C1" s="4"/>
      <c r="D1" s="6"/>
      <c r="G1" s="94"/>
      <c r="H1" s="94"/>
    </row>
    <row r="2" spans="1:12" s="366" customFormat="1">
      <c r="A2" s="4"/>
      <c r="B2" s="4"/>
      <c r="C2" s="4"/>
      <c r="D2" s="6"/>
      <c r="G2" s="94"/>
      <c r="H2" s="94"/>
    </row>
    <row r="3" spans="1:12" s="366" customFormat="1">
      <c r="A3" s="4"/>
      <c r="B3" s="4"/>
      <c r="C3" s="4"/>
      <c r="D3" s="6"/>
      <c r="G3" s="94"/>
      <c r="H3" s="94"/>
    </row>
    <row r="4" spans="1:12" s="366" customFormat="1">
      <c r="A4" s="4"/>
      <c r="B4" s="4"/>
      <c r="C4" s="4"/>
      <c r="D4" s="6"/>
      <c r="G4" s="94"/>
      <c r="H4" s="94"/>
    </row>
    <row r="5" spans="1:12" s="366" customFormat="1">
      <c r="A5" s="4"/>
      <c r="B5" s="4"/>
      <c r="C5" s="4"/>
      <c r="D5" s="6"/>
      <c r="G5" s="94"/>
      <c r="H5" s="94"/>
    </row>
    <row r="6" spans="1:12">
      <c r="E6" s="119"/>
      <c r="F6" s="119"/>
    </row>
    <row r="7" spans="1:12" s="366" customFormat="1" ht="15.75" thickBot="1">
      <c r="A7" s="4"/>
      <c r="B7" s="4"/>
      <c r="C7" s="4"/>
      <c r="D7" s="6"/>
      <c r="E7" s="119"/>
      <c r="F7" s="119"/>
      <c r="G7" s="94"/>
      <c r="H7" s="94"/>
    </row>
    <row r="8" spans="1:12" ht="15.75" thickBot="1">
      <c r="A8" s="435" t="s">
        <v>447</v>
      </c>
      <c r="B8" s="436"/>
      <c r="C8" s="436"/>
      <c r="D8" s="443"/>
      <c r="E8" s="2">
        <v>43465</v>
      </c>
      <c r="F8" s="2">
        <v>43830</v>
      </c>
      <c r="G8" s="2" t="s">
        <v>0</v>
      </c>
      <c r="H8" s="2" t="s">
        <v>1</v>
      </c>
    </row>
    <row r="9" spans="1:12" ht="15.75" customHeight="1">
      <c r="A9" s="437" t="s">
        <v>31</v>
      </c>
      <c r="B9" s="444"/>
      <c r="C9" s="440"/>
      <c r="D9" s="440"/>
      <c r="E9" s="64"/>
      <c r="F9" s="60"/>
      <c r="G9" s="81"/>
      <c r="H9" s="82"/>
    </row>
    <row r="10" spans="1:12" ht="15.75" customHeight="1">
      <c r="A10" s="438"/>
      <c r="B10" s="439" t="s">
        <v>32</v>
      </c>
      <c r="C10" s="439"/>
      <c r="D10" s="439"/>
      <c r="E10" s="61"/>
      <c r="F10" s="61"/>
      <c r="G10" s="95"/>
      <c r="H10" s="98"/>
    </row>
    <row r="11" spans="1:12" ht="15.75" customHeight="1">
      <c r="A11" s="438"/>
      <c r="B11" s="439"/>
      <c r="C11" s="439"/>
      <c r="D11" s="439" t="s">
        <v>448</v>
      </c>
      <c r="E11" s="17">
        <v>69861</v>
      </c>
      <c r="F11" s="21">
        <v>54109</v>
      </c>
      <c r="G11" s="70">
        <v>-0.22547630294441823</v>
      </c>
      <c r="H11" s="117">
        <v>-15752</v>
      </c>
      <c r="J11" s="406"/>
      <c r="K11" s="392"/>
      <c r="L11" s="392"/>
    </row>
    <row r="12" spans="1:12" s="366" customFormat="1">
      <c r="A12" s="438"/>
      <c r="B12" s="439"/>
      <c r="C12" s="439"/>
      <c r="D12" s="439" t="s">
        <v>449</v>
      </c>
      <c r="E12" s="21">
        <v>7540</v>
      </c>
      <c r="F12" s="21">
        <v>6828</v>
      </c>
      <c r="G12" s="70">
        <v>-9.4429708222811715E-2</v>
      </c>
      <c r="H12" s="117">
        <v>-712</v>
      </c>
      <c r="J12" s="406"/>
      <c r="K12" s="63"/>
    </row>
    <row r="13" spans="1:12" ht="15.75" customHeight="1">
      <c r="A13" s="438"/>
      <c r="B13" s="439"/>
      <c r="C13" s="439"/>
      <c r="D13" s="439" t="s">
        <v>450</v>
      </c>
      <c r="E13" s="17">
        <v>0</v>
      </c>
      <c r="F13" s="67">
        <v>2519</v>
      </c>
      <c r="G13" s="70">
        <v>0</v>
      </c>
      <c r="H13" s="117">
        <v>2519</v>
      </c>
      <c r="J13" s="406"/>
      <c r="K13" s="63"/>
    </row>
    <row r="14" spans="1:12" ht="15.75" customHeight="1">
      <c r="A14" s="438"/>
      <c r="B14" s="439"/>
      <c r="C14" s="439"/>
      <c r="D14" s="439" t="s">
        <v>451</v>
      </c>
      <c r="E14" s="17">
        <v>160179</v>
      </c>
      <c r="F14" s="21">
        <v>154790</v>
      </c>
      <c r="G14" s="70">
        <v>-3.3643611209958846E-2</v>
      </c>
      <c r="H14" s="117">
        <v>-5389</v>
      </c>
      <c r="J14" s="406"/>
      <c r="K14" s="63"/>
    </row>
    <row r="15" spans="1:12">
      <c r="A15" s="438"/>
      <c r="B15" s="439"/>
      <c r="C15" s="439"/>
      <c r="D15" s="439" t="s">
        <v>452</v>
      </c>
      <c r="E15" s="21">
        <v>115105</v>
      </c>
      <c r="F15" s="21">
        <v>122615</v>
      </c>
      <c r="G15" s="70">
        <v>6.5244776508405433E-2</v>
      </c>
      <c r="H15" s="117">
        <v>7510</v>
      </c>
      <c r="J15" s="406"/>
      <c r="K15" s="63"/>
    </row>
    <row r="16" spans="1:12" s="366" customFormat="1">
      <c r="A16" s="438"/>
      <c r="B16" s="439"/>
      <c r="C16" s="439"/>
      <c r="D16" s="439" t="s">
        <v>453</v>
      </c>
      <c r="E16" s="21">
        <v>0</v>
      </c>
      <c r="F16" s="21">
        <v>5834</v>
      </c>
      <c r="G16" s="70">
        <v>0</v>
      </c>
      <c r="H16" s="117">
        <v>5834</v>
      </c>
      <c r="J16" s="406"/>
      <c r="K16" s="63"/>
    </row>
    <row r="17" spans="1:11">
      <c r="A17" s="438"/>
      <c r="B17" s="439"/>
      <c r="C17" s="439"/>
      <c r="D17" s="439" t="s">
        <v>34</v>
      </c>
      <c r="E17" s="21">
        <v>15032</v>
      </c>
      <c r="F17" s="21">
        <v>32415</v>
      </c>
      <c r="G17" s="70">
        <v>1.1563996806812136</v>
      </c>
      <c r="H17" s="117">
        <v>17383</v>
      </c>
      <c r="J17" s="406"/>
      <c r="K17" s="63"/>
    </row>
    <row r="18" spans="1:11" s="366" customFormat="1">
      <c r="A18" s="438"/>
      <c r="B18" s="439"/>
      <c r="C18" s="439"/>
      <c r="D18" s="439" t="s">
        <v>454</v>
      </c>
      <c r="E18" s="21">
        <v>12877</v>
      </c>
      <c r="F18" s="21">
        <v>0</v>
      </c>
      <c r="G18" s="70">
        <v>-1</v>
      </c>
      <c r="H18" s="117">
        <v>-12877</v>
      </c>
      <c r="J18" s="406"/>
      <c r="K18" s="63"/>
    </row>
    <row r="19" spans="1:11">
      <c r="A19" s="438"/>
      <c r="B19" s="439"/>
      <c r="C19" s="439"/>
      <c r="D19" s="439" t="s">
        <v>35</v>
      </c>
      <c r="E19" s="21">
        <v>12043</v>
      </c>
      <c r="F19" s="21">
        <v>11863</v>
      </c>
      <c r="G19" s="70">
        <v>-1.4946441916465991E-2</v>
      </c>
      <c r="H19" s="117">
        <v>-180</v>
      </c>
      <c r="J19" s="406"/>
      <c r="K19" s="63"/>
    </row>
    <row r="20" spans="1:11">
      <c r="A20" s="438"/>
      <c r="B20" s="439"/>
      <c r="C20" s="439"/>
      <c r="D20" s="439" t="s">
        <v>455</v>
      </c>
      <c r="E20" s="21">
        <v>267</v>
      </c>
      <c r="F20" s="21">
        <v>1767</v>
      </c>
      <c r="G20" s="70">
        <v>5.617977528089888</v>
      </c>
      <c r="H20" s="117">
        <v>1500</v>
      </c>
      <c r="J20" s="406"/>
      <c r="K20" s="63"/>
    </row>
    <row r="21" spans="1:11">
      <c r="A21" s="438"/>
      <c r="B21" s="439" t="s">
        <v>36</v>
      </c>
      <c r="C21" s="439"/>
      <c r="D21" s="439"/>
      <c r="E21" s="21"/>
      <c r="F21" s="21"/>
      <c r="G21" s="70"/>
      <c r="H21" s="117"/>
      <c r="J21" s="406"/>
      <c r="K21" s="63"/>
    </row>
    <row r="22" spans="1:11">
      <c r="A22" s="438"/>
      <c r="B22" s="439"/>
      <c r="C22" s="439" t="s">
        <v>37</v>
      </c>
      <c r="D22" s="440"/>
      <c r="E22" s="21"/>
      <c r="F22" s="21"/>
      <c r="G22" s="89"/>
      <c r="H22" s="117"/>
      <c r="J22" s="406"/>
      <c r="K22" s="63"/>
    </row>
    <row r="23" spans="1:11">
      <c r="A23" s="438"/>
      <c r="B23" s="439"/>
      <c r="C23" s="439"/>
      <c r="D23" s="439" t="s">
        <v>456</v>
      </c>
      <c r="E23" s="21">
        <v>24164</v>
      </c>
      <c r="F23" s="21">
        <v>4264</v>
      </c>
      <c r="G23" s="70">
        <v>-0.82353914914749216</v>
      </c>
      <c r="H23" s="117">
        <v>-19900</v>
      </c>
      <c r="J23" s="406"/>
      <c r="K23" s="63"/>
    </row>
    <row r="24" spans="1:11">
      <c r="A24" s="438"/>
      <c r="B24" s="439"/>
      <c r="C24" s="439"/>
      <c r="D24" s="439" t="s">
        <v>457</v>
      </c>
      <c r="E24" s="21">
        <v>5000</v>
      </c>
      <c r="F24" s="21">
        <v>4250</v>
      </c>
      <c r="G24" s="70">
        <v>-0.15000000000000002</v>
      </c>
      <c r="H24" s="117">
        <v>-750</v>
      </c>
      <c r="J24" s="406"/>
      <c r="K24" s="63"/>
    </row>
    <row r="25" spans="1:11" s="366" customFormat="1">
      <c r="A25" s="438"/>
      <c r="B25" s="439"/>
      <c r="C25" s="439"/>
      <c r="D25" s="439" t="s">
        <v>450</v>
      </c>
      <c r="E25" s="21">
        <v>0</v>
      </c>
      <c r="F25" s="21">
        <v>540</v>
      </c>
      <c r="G25" s="70">
        <v>0</v>
      </c>
      <c r="H25" s="117">
        <v>540</v>
      </c>
      <c r="J25" s="406"/>
      <c r="K25" s="63"/>
    </row>
    <row r="26" spans="1:11">
      <c r="A26" s="438"/>
      <c r="B26" s="439"/>
      <c r="C26" s="439"/>
      <c r="D26" s="439" t="s">
        <v>34</v>
      </c>
      <c r="E26" s="21">
        <v>66083</v>
      </c>
      <c r="F26" s="21">
        <v>37344</v>
      </c>
      <c r="G26" s="70">
        <v>-0.43489248369474753</v>
      </c>
      <c r="H26" s="117">
        <v>-28739</v>
      </c>
      <c r="J26" s="406"/>
      <c r="K26" s="63"/>
    </row>
    <row r="27" spans="1:11">
      <c r="A27" s="438"/>
      <c r="B27" s="439"/>
      <c r="C27" s="440"/>
      <c r="D27" s="440" t="s">
        <v>38</v>
      </c>
      <c r="E27" s="21">
        <v>4961</v>
      </c>
      <c r="F27" s="21">
        <v>5520</v>
      </c>
      <c r="G27" s="70">
        <v>0.11267889538399523</v>
      </c>
      <c r="H27" s="117">
        <v>559</v>
      </c>
      <c r="J27" s="406"/>
      <c r="K27" s="63"/>
    </row>
    <row r="28" spans="1:11">
      <c r="A28" s="438"/>
      <c r="B28" s="439"/>
      <c r="C28" s="439"/>
      <c r="D28" s="439" t="s">
        <v>35</v>
      </c>
      <c r="E28" s="21">
        <v>542</v>
      </c>
      <c r="F28" s="21">
        <v>0</v>
      </c>
      <c r="G28" s="70">
        <v>-1</v>
      </c>
      <c r="H28" s="117">
        <v>-542</v>
      </c>
      <c r="J28" s="406"/>
      <c r="K28" s="63"/>
    </row>
    <row r="29" spans="1:11">
      <c r="A29" s="438"/>
      <c r="B29" s="439"/>
      <c r="C29" s="439" t="s">
        <v>458</v>
      </c>
      <c r="D29" s="444"/>
      <c r="E29" s="21"/>
      <c r="F29" s="21"/>
      <c r="G29" s="89"/>
      <c r="H29" s="117"/>
      <c r="J29" s="406"/>
      <c r="K29" s="63"/>
    </row>
    <row r="30" spans="1:11">
      <c r="A30" s="438"/>
      <c r="B30" s="439"/>
      <c r="C30" s="439"/>
      <c r="D30" s="439" t="s">
        <v>459</v>
      </c>
      <c r="E30" s="21">
        <v>262099</v>
      </c>
      <c r="F30" s="21">
        <v>192441</v>
      </c>
      <c r="G30" s="70">
        <v>-0.26576980453950605</v>
      </c>
      <c r="H30" s="117">
        <v>-69658</v>
      </c>
      <c r="J30" s="406"/>
      <c r="K30" s="63"/>
    </row>
    <row r="31" spans="1:11">
      <c r="A31" s="438"/>
      <c r="B31" s="439"/>
      <c r="C31" s="439"/>
      <c r="D31" s="439" t="s">
        <v>460</v>
      </c>
      <c r="E31" s="21">
        <v>36718</v>
      </c>
      <c r="F31" s="21">
        <v>38992</v>
      </c>
      <c r="G31" s="70">
        <v>6.193147774933272E-2</v>
      </c>
      <c r="H31" s="117">
        <v>2274</v>
      </c>
      <c r="J31" s="406"/>
      <c r="K31" s="63"/>
    </row>
    <row r="32" spans="1:11">
      <c r="A32" s="445" t="s">
        <v>39</v>
      </c>
      <c r="B32" s="446"/>
      <c r="C32" s="446"/>
      <c r="D32" s="447"/>
      <c r="E32" s="43">
        <v>792471</v>
      </c>
      <c r="F32" s="43">
        <v>676091</v>
      </c>
      <c r="G32" s="96">
        <v>-0.14685710896676341</v>
      </c>
      <c r="H32" s="99">
        <v>-116380</v>
      </c>
      <c r="J32" s="406"/>
      <c r="K32" s="63"/>
    </row>
    <row r="33" spans="1:12">
      <c r="A33" s="438" t="s">
        <v>40</v>
      </c>
      <c r="B33" s="439"/>
      <c r="C33" s="439"/>
      <c r="D33" s="439"/>
      <c r="E33" s="62"/>
      <c r="F33" s="62"/>
      <c r="G33" s="70"/>
      <c r="H33" s="71"/>
      <c r="J33" s="406"/>
      <c r="K33" s="63"/>
    </row>
    <row r="34" spans="1:12">
      <c r="A34" s="438"/>
      <c r="B34" s="439" t="s">
        <v>32</v>
      </c>
      <c r="C34" s="439"/>
      <c r="D34" s="439"/>
      <c r="E34" s="62"/>
      <c r="F34" s="62"/>
      <c r="G34" s="70"/>
      <c r="H34" s="71"/>
      <c r="J34" s="406"/>
      <c r="K34" s="63"/>
    </row>
    <row r="35" spans="1:12">
      <c r="A35" s="438"/>
      <c r="B35" s="439"/>
      <c r="C35" s="439"/>
      <c r="D35" s="439" t="s">
        <v>461</v>
      </c>
      <c r="E35" s="17"/>
      <c r="F35" s="17"/>
      <c r="G35" s="70"/>
      <c r="H35" s="71"/>
      <c r="J35" s="406"/>
      <c r="K35" s="100"/>
    </row>
    <row r="36" spans="1:12">
      <c r="A36" s="438"/>
      <c r="B36" s="439"/>
      <c r="C36" s="439"/>
      <c r="D36" s="439" t="s">
        <v>462</v>
      </c>
      <c r="E36" s="17">
        <v>58720</v>
      </c>
      <c r="F36" s="21">
        <v>35555</v>
      </c>
      <c r="G36" s="70">
        <v>-0.3944993188010899</v>
      </c>
      <c r="H36" s="117">
        <v>-23165</v>
      </c>
      <c r="J36" s="406"/>
      <c r="K36" s="63"/>
      <c r="L36" s="63"/>
    </row>
    <row r="37" spans="1:12">
      <c r="A37" s="438"/>
      <c r="B37" s="439"/>
      <c r="C37" s="439"/>
      <c r="D37" s="439" t="s">
        <v>41</v>
      </c>
      <c r="E37" s="17">
        <v>55447</v>
      </c>
      <c r="F37" s="21">
        <v>83388</v>
      </c>
      <c r="G37" s="70">
        <v>0.50392266488718951</v>
      </c>
      <c r="H37" s="117">
        <v>27941</v>
      </c>
      <c r="J37" s="406"/>
      <c r="K37" s="63"/>
    </row>
    <row r="38" spans="1:12">
      <c r="A38" s="438"/>
      <c r="B38" s="439"/>
      <c r="C38" s="439"/>
      <c r="D38" s="439" t="s">
        <v>42</v>
      </c>
      <c r="E38" s="17">
        <v>6442</v>
      </c>
      <c r="F38" s="21">
        <v>3582</v>
      </c>
      <c r="G38" s="70">
        <v>-0.44396150263893197</v>
      </c>
      <c r="H38" s="117">
        <v>-2860</v>
      </c>
      <c r="J38" s="406"/>
      <c r="K38" s="63"/>
    </row>
    <row r="39" spans="1:12">
      <c r="A39" s="438"/>
      <c r="B39" s="439"/>
      <c r="C39" s="439"/>
      <c r="D39" s="439" t="s">
        <v>463</v>
      </c>
      <c r="E39" s="21">
        <v>903</v>
      </c>
      <c r="F39" s="21">
        <v>923</v>
      </c>
      <c r="G39" s="70">
        <v>2.2148394241417568E-2</v>
      </c>
      <c r="H39" s="117">
        <v>20</v>
      </c>
      <c r="J39" s="406"/>
      <c r="K39" s="63"/>
    </row>
    <row r="40" spans="1:12">
      <c r="A40" s="438"/>
      <c r="B40" s="439"/>
      <c r="C40" s="439"/>
      <c r="D40" s="439" t="s">
        <v>464</v>
      </c>
      <c r="E40" s="21">
        <v>1103</v>
      </c>
      <c r="F40" s="21">
        <v>1103</v>
      </c>
      <c r="G40" s="70">
        <v>0</v>
      </c>
      <c r="H40" s="117">
        <v>0</v>
      </c>
      <c r="J40" s="406"/>
      <c r="K40" s="63"/>
    </row>
    <row r="41" spans="1:12">
      <c r="A41" s="438"/>
      <c r="B41" s="439"/>
      <c r="C41" s="439"/>
      <c r="D41" s="439" t="s">
        <v>43</v>
      </c>
      <c r="E41" s="21">
        <v>6956</v>
      </c>
      <c r="F41" s="21">
        <v>6496</v>
      </c>
      <c r="G41" s="70">
        <v>-6.6129959746980993E-2</v>
      </c>
      <c r="H41" s="117">
        <v>-460</v>
      </c>
      <c r="J41" s="406"/>
      <c r="K41" s="63"/>
    </row>
    <row r="42" spans="1:12">
      <c r="A42" s="438"/>
      <c r="B42" s="439"/>
      <c r="C42" s="439"/>
      <c r="D42" s="439" t="s">
        <v>465</v>
      </c>
      <c r="E42" s="21">
        <v>1376</v>
      </c>
      <c r="F42" s="21">
        <v>1375</v>
      </c>
      <c r="G42" s="70">
        <v>-7.2674418604645741E-4</v>
      </c>
      <c r="H42" s="117">
        <v>-1</v>
      </c>
      <c r="J42" s="406"/>
      <c r="K42" s="63"/>
    </row>
    <row r="43" spans="1:12" s="366" customFormat="1">
      <c r="A43" s="438"/>
      <c r="B43" s="439"/>
      <c r="C43" s="439"/>
      <c r="D43" s="439" t="s">
        <v>454</v>
      </c>
      <c r="E43" s="21">
        <v>883</v>
      </c>
      <c r="F43" s="21">
        <v>911</v>
      </c>
      <c r="G43" s="70">
        <v>3.1710079275198089E-2</v>
      </c>
      <c r="H43" s="117">
        <v>28</v>
      </c>
      <c r="J43" s="406"/>
      <c r="K43" s="63"/>
    </row>
    <row r="44" spans="1:12" s="366" customFormat="1">
      <c r="A44" s="438"/>
      <c r="B44" s="439"/>
      <c r="C44" s="439"/>
      <c r="D44" s="439" t="s">
        <v>412</v>
      </c>
      <c r="E44" s="21">
        <v>0</v>
      </c>
      <c r="F44" s="21">
        <v>3390</v>
      </c>
      <c r="G44" s="70">
        <v>0</v>
      </c>
      <c r="H44" s="117">
        <v>3390</v>
      </c>
      <c r="J44" s="406"/>
      <c r="K44" s="63"/>
    </row>
    <row r="45" spans="1:12">
      <c r="A45" s="438"/>
      <c r="B45" s="439"/>
      <c r="C45" s="439"/>
      <c r="D45" s="439" t="s">
        <v>45</v>
      </c>
      <c r="E45" s="21">
        <v>5290</v>
      </c>
      <c r="F45" s="21">
        <v>5022</v>
      </c>
      <c r="G45" s="70">
        <v>-5.0661625708884661E-2</v>
      </c>
      <c r="H45" s="117">
        <v>-268</v>
      </c>
      <c r="J45" s="406"/>
      <c r="K45" s="63"/>
    </row>
    <row r="46" spans="1:12" s="366" customFormat="1">
      <c r="A46" s="438"/>
      <c r="B46" s="439"/>
      <c r="C46" s="439"/>
      <c r="D46" s="439" t="s">
        <v>466</v>
      </c>
      <c r="E46" s="21">
        <v>0</v>
      </c>
      <c r="F46" s="21">
        <v>2043</v>
      </c>
      <c r="G46" s="70">
        <v>0</v>
      </c>
      <c r="H46" s="117">
        <v>2043</v>
      </c>
      <c r="J46" s="406"/>
      <c r="K46" s="63"/>
    </row>
    <row r="47" spans="1:12" s="366" customFormat="1">
      <c r="A47" s="438"/>
      <c r="B47" s="439"/>
      <c r="C47" s="439"/>
      <c r="D47" s="439" t="s">
        <v>413</v>
      </c>
      <c r="E47" s="21">
        <v>0</v>
      </c>
      <c r="F47" s="21">
        <v>19275</v>
      </c>
      <c r="G47" s="70">
        <v>0</v>
      </c>
      <c r="H47" s="117">
        <v>19275</v>
      </c>
      <c r="J47" s="406"/>
      <c r="K47" s="63"/>
    </row>
    <row r="48" spans="1:12">
      <c r="A48" s="438"/>
      <c r="B48" s="439" t="s">
        <v>36</v>
      </c>
      <c r="C48" s="440"/>
      <c r="D48" s="440"/>
      <c r="E48" s="21"/>
      <c r="F48" s="21"/>
      <c r="G48" s="70"/>
      <c r="H48" s="117"/>
      <c r="J48" s="406"/>
      <c r="K48" s="63"/>
    </row>
    <row r="49" spans="1:13">
      <c r="A49" s="438"/>
      <c r="B49" s="439"/>
      <c r="C49" s="439"/>
      <c r="D49" s="439" t="s">
        <v>462</v>
      </c>
      <c r="E49" s="21">
        <v>47604</v>
      </c>
      <c r="F49" s="21">
        <v>66397</v>
      </c>
      <c r="G49" s="70">
        <v>0.39477774976892688</v>
      </c>
      <c r="H49" s="117">
        <v>18793</v>
      </c>
      <c r="J49" s="406"/>
      <c r="K49" s="63"/>
    </row>
    <row r="50" spans="1:13" s="366" customFormat="1">
      <c r="A50" s="438"/>
      <c r="B50" s="439"/>
      <c r="C50" s="439"/>
      <c r="D50" s="439" t="s">
        <v>42</v>
      </c>
      <c r="E50" s="21">
        <v>1957</v>
      </c>
      <c r="F50" s="21">
        <v>1852</v>
      </c>
      <c r="G50" s="70">
        <v>-5.3653551354113427E-2</v>
      </c>
      <c r="H50" s="117">
        <v>-105</v>
      </c>
      <c r="J50" s="406"/>
      <c r="K50" s="63"/>
    </row>
    <row r="51" spans="1:13">
      <c r="A51" s="438"/>
      <c r="B51" s="439"/>
      <c r="C51" s="439"/>
      <c r="D51" s="439" t="s">
        <v>463</v>
      </c>
      <c r="E51" s="21">
        <v>32387</v>
      </c>
      <c r="F51" s="21">
        <v>23213</v>
      </c>
      <c r="G51" s="70">
        <v>-0.28326180257510725</v>
      </c>
      <c r="H51" s="117">
        <v>-9174</v>
      </c>
      <c r="J51" s="406"/>
      <c r="K51" s="63"/>
      <c r="L51" s="63"/>
      <c r="M51" s="63"/>
    </row>
    <row r="52" spans="1:13">
      <c r="A52" s="438"/>
      <c r="B52" s="439"/>
      <c r="C52" s="439"/>
      <c r="D52" s="439" t="s">
        <v>46</v>
      </c>
      <c r="E52" s="21">
        <v>40393</v>
      </c>
      <c r="F52" s="21">
        <v>54638</v>
      </c>
      <c r="G52" s="70">
        <v>0.35266011437625333</v>
      </c>
      <c r="H52" s="117">
        <v>14245</v>
      </c>
      <c r="J52" s="406"/>
      <c r="K52" s="63"/>
    </row>
    <row r="53" spans="1:13" s="366" customFormat="1">
      <c r="A53" s="438"/>
      <c r="B53" s="439"/>
      <c r="C53" s="439"/>
      <c r="D53" s="439" t="s">
        <v>454</v>
      </c>
      <c r="E53" s="21">
        <v>295</v>
      </c>
      <c r="F53" s="21">
        <v>292</v>
      </c>
      <c r="G53" s="70">
        <v>-1.016949152542368E-2</v>
      </c>
      <c r="H53" s="117">
        <v>-3</v>
      </c>
      <c r="J53" s="406"/>
      <c r="K53" s="63"/>
    </row>
    <row r="54" spans="1:13">
      <c r="A54" s="438"/>
      <c r="B54" s="439"/>
      <c r="C54" s="439"/>
      <c r="D54" s="439" t="s">
        <v>467</v>
      </c>
      <c r="E54" s="21">
        <v>26163</v>
      </c>
      <c r="F54" s="21">
        <v>4656</v>
      </c>
      <c r="G54" s="70">
        <v>-0.82203875702327711</v>
      </c>
      <c r="H54" s="117">
        <v>-21507</v>
      </c>
      <c r="J54" s="406"/>
      <c r="K54" s="63"/>
    </row>
    <row r="55" spans="1:13" s="366" customFormat="1">
      <c r="A55" s="438"/>
      <c r="B55" s="439"/>
      <c r="C55" s="439"/>
      <c r="D55" s="439" t="s">
        <v>413</v>
      </c>
      <c r="E55" s="21">
        <v>32561</v>
      </c>
      <c r="F55" s="21">
        <v>7113</v>
      </c>
      <c r="G55" s="70">
        <v>-0.78154847824084028</v>
      </c>
      <c r="H55" s="117">
        <v>-25448</v>
      </c>
      <c r="J55" s="406"/>
      <c r="K55" s="63"/>
    </row>
    <row r="56" spans="1:13" s="366" customFormat="1">
      <c r="A56" s="438"/>
      <c r="B56" s="439"/>
      <c r="C56" s="439"/>
      <c r="D56" s="439" t="s">
        <v>412</v>
      </c>
      <c r="E56" s="21">
        <v>0</v>
      </c>
      <c r="F56" s="21">
        <v>3753</v>
      </c>
      <c r="G56" s="70">
        <v>0</v>
      </c>
      <c r="H56" s="117">
        <v>3753</v>
      </c>
      <c r="J56" s="406"/>
      <c r="K56" s="63"/>
    </row>
    <row r="57" spans="1:13" s="366" customFormat="1">
      <c r="A57" s="438"/>
      <c r="B57" s="439"/>
      <c r="C57" s="439"/>
      <c r="D57" s="439" t="s">
        <v>417</v>
      </c>
      <c r="E57" s="21">
        <v>8303</v>
      </c>
      <c r="F57" s="21">
        <v>5478</v>
      </c>
      <c r="G57" s="70">
        <v>-0.34023846802360591</v>
      </c>
      <c r="H57" s="117">
        <v>-2825</v>
      </c>
      <c r="J57" s="406"/>
      <c r="K57" s="63"/>
    </row>
    <row r="58" spans="1:13">
      <c r="A58" s="438"/>
      <c r="B58" s="439"/>
      <c r="C58" s="439"/>
      <c r="D58" s="439" t="s">
        <v>45</v>
      </c>
      <c r="E58" s="21">
        <v>0</v>
      </c>
      <c r="F58" s="21">
        <v>1151</v>
      </c>
      <c r="G58" s="70">
        <v>0</v>
      </c>
      <c r="H58" s="117">
        <v>1151</v>
      </c>
      <c r="J58" s="406"/>
      <c r="K58" s="63"/>
    </row>
    <row r="59" spans="1:13">
      <c r="A59" s="445" t="s">
        <v>468</v>
      </c>
      <c r="B59" s="446"/>
      <c r="C59" s="446"/>
      <c r="D59" s="446"/>
      <c r="E59" s="43">
        <v>326783</v>
      </c>
      <c r="F59" s="43">
        <v>331606</v>
      </c>
      <c r="G59" s="96">
        <v>1.4759029692487102E-2</v>
      </c>
      <c r="H59" s="99">
        <v>4823</v>
      </c>
      <c r="J59" s="406"/>
      <c r="K59" s="63"/>
    </row>
    <row r="60" spans="1:13">
      <c r="A60" s="438" t="s">
        <v>469</v>
      </c>
      <c r="B60" s="439"/>
      <c r="C60" s="439"/>
      <c r="D60" s="439"/>
      <c r="E60" s="62"/>
      <c r="F60" s="62"/>
      <c r="G60" s="70"/>
      <c r="H60" s="71"/>
      <c r="J60" s="406"/>
      <c r="K60" s="63"/>
    </row>
    <row r="61" spans="1:13">
      <c r="A61" s="438"/>
      <c r="B61" s="439" t="s">
        <v>47</v>
      </c>
      <c r="C61" s="439"/>
      <c r="D61" s="439"/>
      <c r="E61" s="21">
        <v>130583</v>
      </c>
      <c r="F61" s="21">
        <v>130583</v>
      </c>
      <c r="G61" s="70">
        <v>0</v>
      </c>
      <c r="H61" s="117">
        <v>0</v>
      </c>
      <c r="J61" s="406"/>
      <c r="K61" s="63"/>
    </row>
    <row r="62" spans="1:13" s="366" customFormat="1">
      <c r="A62" s="438"/>
      <c r="B62" s="439" t="s">
        <v>470</v>
      </c>
      <c r="C62" s="439"/>
      <c r="D62" s="439"/>
      <c r="E62" s="21">
        <v>-11208</v>
      </c>
      <c r="F62" s="21">
        <v>-11208</v>
      </c>
      <c r="G62" s="70">
        <v>0</v>
      </c>
      <c r="H62" s="117"/>
      <c r="J62" s="406"/>
      <c r="K62" s="63"/>
    </row>
    <row r="63" spans="1:13">
      <c r="A63" s="438"/>
      <c r="B63" s="439" t="s">
        <v>48</v>
      </c>
      <c r="C63" s="439"/>
      <c r="D63" s="439"/>
      <c r="E63" s="21">
        <v>-10870</v>
      </c>
      <c r="F63" s="21">
        <v>-10870</v>
      </c>
      <c r="G63" s="70">
        <v>0</v>
      </c>
      <c r="H63" s="117">
        <v>0</v>
      </c>
      <c r="J63" s="406"/>
      <c r="K63" s="63"/>
    </row>
    <row r="64" spans="1:13">
      <c r="A64" s="438"/>
      <c r="B64" s="439" t="s">
        <v>49</v>
      </c>
      <c r="C64" s="440"/>
      <c r="D64" s="440"/>
      <c r="E64" s="21">
        <v>203006</v>
      </c>
      <c r="F64" s="21">
        <v>204432</v>
      </c>
      <c r="G64" s="70">
        <v>7.0244229234603939E-3</v>
      </c>
      <c r="H64" s="117">
        <v>1426</v>
      </c>
      <c r="J64" s="406"/>
      <c r="K64" s="63"/>
    </row>
    <row r="65" spans="1:12">
      <c r="A65" s="438"/>
      <c r="B65" s="439" t="s">
        <v>50</v>
      </c>
      <c r="C65" s="439"/>
      <c r="D65" s="439"/>
      <c r="E65" s="21">
        <v>165104</v>
      </c>
      <c r="F65" s="21">
        <v>42450</v>
      </c>
      <c r="G65" s="70">
        <v>-0.7428893303614692</v>
      </c>
      <c r="H65" s="117">
        <v>-122654</v>
      </c>
      <c r="J65" s="406"/>
      <c r="K65" s="63"/>
    </row>
    <row r="66" spans="1:12">
      <c r="A66" s="438"/>
      <c r="B66" s="439" t="s">
        <v>51</v>
      </c>
      <c r="C66" s="439"/>
      <c r="D66" s="439"/>
      <c r="E66" s="21">
        <v>-14132</v>
      </c>
      <c r="F66" s="21">
        <v>-14107</v>
      </c>
      <c r="G66" s="70">
        <v>-1.7690348146051083E-3</v>
      </c>
      <c r="H66" s="117">
        <v>25</v>
      </c>
      <c r="I66" s="392"/>
      <c r="J66" s="406"/>
      <c r="K66" s="63"/>
      <c r="L66" s="123"/>
    </row>
    <row r="67" spans="1:12" s="366" customFormat="1">
      <c r="A67" s="438"/>
      <c r="B67" s="448" t="s">
        <v>471</v>
      </c>
      <c r="C67" s="439"/>
      <c r="D67" s="439"/>
      <c r="E67" s="21">
        <v>3205</v>
      </c>
      <c r="F67" s="21">
        <v>3205</v>
      </c>
      <c r="G67" s="70"/>
      <c r="H67" s="117"/>
      <c r="I67" s="392"/>
      <c r="J67" s="406"/>
      <c r="K67" s="63"/>
      <c r="L67" s="123"/>
    </row>
    <row r="68" spans="1:12">
      <c r="A68" s="445" t="s">
        <v>52</v>
      </c>
      <c r="B68" s="446"/>
      <c r="C68" s="446"/>
      <c r="D68" s="446"/>
      <c r="E68" s="44">
        <v>465688</v>
      </c>
      <c r="F68" s="44">
        <v>344485</v>
      </c>
      <c r="G68" s="96">
        <v>-0.2602665303808559</v>
      </c>
      <c r="H68" s="99">
        <v>-121203</v>
      </c>
      <c r="J68" s="406"/>
      <c r="K68" s="63"/>
    </row>
    <row r="69" spans="1:12">
      <c r="A69" s="438"/>
      <c r="B69" s="439"/>
      <c r="C69" s="439"/>
      <c r="D69" s="439"/>
      <c r="E69" s="62"/>
      <c r="F69" s="62"/>
      <c r="G69" s="70"/>
      <c r="H69" s="71"/>
      <c r="J69" s="406"/>
      <c r="K69" s="63"/>
    </row>
    <row r="70" spans="1:12" ht="15.75" thickBot="1">
      <c r="A70" s="441" t="s">
        <v>472</v>
      </c>
      <c r="B70" s="442"/>
      <c r="C70" s="442"/>
      <c r="D70" s="442"/>
      <c r="E70" s="45">
        <v>792471</v>
      </c>
      <c r="F70" s="45">
        <v>676091</v>
      </c>
      <c r="G70" s="90">
        <v>-0.14685710896676341</v>
      </c>
      <c r="H70" s="91">
        <v>-116380</v>
      </c>
      <c r="J70" s="406"/>
      <c r="K70" s="63"/>
    </row>
    <row r="71" spans="1:12">
      <c r="E71" s="414">
        <f>E70-E32</f>
        <v>0</v>
      </c>
      <c r="F71" s="414">
        <f>F70-F32</f>
        <v>0</v>
      </c>
    </row>
    <row r="72" spans="1:12">
      <c r="E72" s="412"/>
      <c r="F72" s="413"/>
      <c r="H72" s="97"/>
    </row>
  </sheetData>
  <pageMargins left="0.511811024" right="0.511811024" top="0.78740157499999996" bottom="0.78740157499999996" header="0.31496062000000002" footer="0.31496062000000002"/>
  <pageSetup paperSize="9" scale="4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1:Y113"/>
  <sheetViews>
    <sheetView showGridLines="0" zoomScaleNormal="100" workbookViewId="0">
      <pane ySplit="8" topLeftCell="A9" activePane="bottomLeft" state="frozen"/>
      <selection pane="bottomLeft" activeCell="B9" sqref="B9"/>
    </sheetView>
  </sheetViews>
  <sheetFormatPr defaultColWidth="9.140625" defaultRowHeight="15.75" customHeight="1" outlineLevelRow="1"/>
  <cols>
    <col min="1" max="1" width="2.7109375" style="5" customWidth="1"/>
    <col min="2" max="2" width="57.7109375" style="42" bestFit="1" customWidth="1"/>
    <col min="3" max="3" width="9.5703125" style="38" hidden="1" customWidth="1"/>
    <col min="4" max="6" width="9.140625" style="38" hidden="1" customWidth="1"/>
    <col min="7" max="7" width="9.140625" style="58" hidden="1" customWidth="1"/>
    <col min="8" max="10" width="9.140625" style="38" hidden="1" customWidth="1"/>
    <col min="11" max="11" width="9.140625" style="58" hidden="1" customWidth="1" collapsed="1"/>
    <col min="12" max="12" width="9.140625" style="38" hidden="1" customWidth="1"/>
    <col min="13" max="14" width="9.140625" style="80" hidden="1" customWidth="1"/>
    <col min="15" max="15" width="10.5703125" style="58" customWidth="1"/>
    <col min="16" max="16" width="10.5703125" style="38" customWidth="1"/>
    <col min="17" max="17" width="11.28515625" style="80" customWidth="1"/>
    <col min="18" max="18" width="7.42578125" style="80" bestFit="1" customWidth="1"/>
    <col min="19" max="19" width="10.42578125" style="16" customWidth="1"/>
    <col min="20" max="20" width="10.5703125" style="38" customWidth="1"/>
    <col min="21" max="21" width="11.140625" style="80" customWidth="1"/>
    <col min="22" max="22" width="11" style="80" customWidth="1"/>
    <col min="23" max="24" width="5.140625" style="16" bestFit="1" customWidth="1"/>
    <col min="25" max="16384" width="9.140625" style="16"/>
  </cols>
  <sheetData>
    <row r="1" spans="1:22" ht="15.75" customHeight="1">
      <c r="A1" s="458"/>
    </row>
    <row r="2" spans="1:22" ht="15.75" customHeight="1">
      <c r="A2" s="458"/>
    </row>
    <row r="3" spans="1:22" ht="15.75" customHeight="1">
      <c r="A3" s="458"/>
    </row>
    <row r="4" spans="1:22" ht="15.75" customHeight="1">
      <c r="A4" s="458"/>
    </row>
    <row r="5" spans="1:22" ht="15.75" customHeight="1">
      <c r="A5" s="458"/>
    </row>
    <row r="6" spans="1:22" ht="15.75" customHeight="1">
      <c r="A6" s="458"/>
    </row>
    <row r="7" spans="1:22" ht="15.75" customHeight="1" thickBot="1"/>
    <row r="8" spans="1:22" ht="15.75" customHeight="1" thickBot="1">
      <c r="A8" s="449" t="s">
        <v>473</v>
      </c>
      <c r="B8" s="450"/>
      <c r="C8" s="403" t="s">
        <v>404</v>
      </c>
      <c r="D8" s="403" t="s">
        <v>408</v>
      </c>
      <c r="E8" s="403" t="s">
        <v>0</v>
      </c>
      <c r="F8" s="404" t="s">
        <v>1</v>
      </c>
      <c r="G8" s="403" t="s">
        <v>405</v>
      </c>
      <c r="H8" s="403" t="s">
        <v>409</v>
      </c>
      <c r="I8" s="403" t="s">
        <v>0</v>
      </c>
      <c r="J8" s="404" t="s">
        <v>1</v>
      </c>
      <c r="K8" s="403" t="s">
        <v>406</v>
      </c>
      <c r="L8" s="403" t="s">
        <v>410</v>
      </c>
      <c r="M8" s="403" t="s">
        <v>0</v>
      </c>
      <c r="N8" s="403" t="s">
        <v>1</v>
      </c>
      <c r="O8" s="403" t="s">
        <v>407</v>
      </c>
      <c r="P8" s="403" t="s">
        <v>411</v>
      </c>
      <c r="Q8" s="403" t="s">
        <v>0</v>
      </c>
      <c r="R8" s="403" t="s">
        <v>1</v>
      </c>
      <c r="S8" s="403">
        <v>2018</v>
      </c>
      <c r="T8" s="403">
        <v>2019</v>
      </c>
      <c r="U8" s="403" t="s">
        <v>0</v>
      </c>
      <c r="V8" s="403" t="s">
        <v>1</v>
      </c>
    </row>
    <row r="9" spans="1:22" ht="15.75" customHeight="1">
      <c r="A9" s="451" t="s">
        <v>9</v>
      </c>
      <c r="B9" s="458"/>
      <c r="C9" s="39"/>
      <c r="D9" s="35"/>
      <c r="E9" s="40"/>
      <c r="F9" s="41"/>
      <c r="G9" s="35"/>
      <c r="H9" s="35"/>
      <c r="I9" s="40"/>
      <c r="J9" s="41"/>
      <c r="K9" s="35"/>
      <c r="L9" s="35"/>
      <c r="M9" s="81"/>
      <c r="N9" s="82"/>
      <c r="O9" s="35"/>
      <c r="P9" s="35"/>
      <c r="Q9" s="81"/>
      <c r="R9" s="82"/>
      <c r="S9" s="59"/>
      <c r="T9" s="35"/>
      <c r="U9" s="81"/>
      <c r="V9" s="82"/>
    </row>
    <row r="10" spans="1:22" ht="15.75" customHeight="1" outlineLevel="1">
      <c r="A10" s="452"/>
      <c r="B10" s="453" t="s">
        <v>10</v>
      </c>
      <c r="C10" s="17">
        <v>-15470</v>
      </c>
      <c r="D10" s="118">
        <v>-8217</v>
      </c>
      <c r="E10" s="70">
        <v>-0.46884292178409825</v>
      </c>
      <c r="F10" s="114">
        <v>7253</v>
      </c>
      <c r="G10" s="113">
        <v>6933.6416073739238</v>
      </c>
      <c r="H10" s="113">
        <v>-52256.919810000014</v>
      </c>
      <c r="I10" s="70">
        <v>-8.5367206396166786</v>
      </c>
      <c r="J10" s="114">
        <v>-59190.561417373938</v>
      </c>
      <c r="K10" s="113">
        <v>-4528</v>
      </c>
      <c r="L10" s="113">
        <v>-4375.3090699999884</v>
      </c>
      <c r="M10" s="70">
        <v>-3.3721495141345259E-2</v>
      </c>
      <c r="N10" s="114">
        <v>152.69093000001158</v>
      </c>
      <c r="O10" s="113">
        <v>14411</v>
      </c>
      <c r="P10" s="113">
        <v>-66978.77111999999</v>
      </c>
      <c r="Q10" s="70">
        <v>-5.6477531829852188</v>
      </c>
      <c r="R10" s="114">
        <v>-81389.77111999999</v>
      </c>
      <c r="S10" s="113">
        <v>1347</v>
      </c>
      <c r="T10" s="113">
        <v>-131828</v>
      </c>
      <c r="U10" s="70">
        <v>-98.867854491462509</v>
      </c>
      <c r="V10" s="114">
        <v>-133175</v>
      </c>
    </row>
    <row r="11" spans="1:22" ht="15.75" customHeight="1">
      <c r="A11" s="452" t="s">
        <v>11</v>
      </c>
      <c r="B11" s="453"/>
      <c r="C11" s="18">
        <v>0</v>
      </c>
      <c r="D11" s="34">
        <v>0</v>
      </c>
      <c r="E11" s="70"/>
      <c r="F11" s="114"/>
      <c r="G11" s="113">
        <v>0</v>
      </c>
      <c r="H11" s="113"/>
      <c r="I11" s="70"/>
      <c r="J11" s="114"/>
      <c r="K11" s="113">
        <v>0</v>
      </c>
      <c r="L11" s="113"/>
      <c r="M11" s="70"/>
      <c r="N11" s="114"/>
      <c r="O11" s="113">
        <v>0</v>
      </c>
      <c r="P11" s="113">
        <v>0</v>
      </c>
      <c r="Q11" s="70"/>
      <c r="R11" s="114"/>
      <c r="S11" s="113"/>
      <c r="T11" s="113"/>
      <c r="U11" s="70"/>
      <c r="V11" s="114"/>
    </row>
    <row r="12" spans="1:22" ht="15.75" customHeight="1" outlineLevel="1">
      <c r="A12" s="452"/>
      <c r="B12" s="453" t="s">
        <v>12</v>
      </c>
      <c r="C12" s="113">
        <v>3162</v>
      </c>
      <c r="D12" s="118">
        <v>3010</v>
      </c>
      <c r="E12" s="70">
        <v>-4.8070841239721718E-2</v>
      </c>
      <c r="F12" s="114">
        <v>-152</v>
      </c>
      <c r="G12" s="113">
        <v>3201</v>
      </c>
      <c r="H12" s="113">
        <v>3035</v>
      </c>
      <c r="I12" s="70">
        <v>-5.1858794126835361E-2</v>
      </c>
      <c r="J12" s="114">
        <v>-166</v>
      </c>
      <c r="K12" s="113">
        <v>2553</v>
      </c>
      <c r="L12" s="113">
        <v>3074</v>
      </c>
      <c r="M12" s="70">
        <v>0.20407363885624763</v>
      </c>
      <c r="N12" s="114">
        <v>521</v>
      </c>
      <c r="O12" s="113">
        <v>2366</v>
      </c>
      <c r="P12" s="113">
        <v>3135</v>
      </c>
      <c r="Q12" s="70">
        <v>0.32502113271344046</v>
      </c>
      <c r="R12" s="114">
        <v>769</v>
      </c>
      <c r="S12" s="113">
        <v>11282</v>
      </c>
      <c r="T12" s="113">
        <v>12254</v>
      </c>
      <c r="U12" s="70">
        <v>8.6154937067895787E-2</v>
      </c>
      <c r="V12" s="114">
        <v>972</v>
      </c>
    </row>
    <row r="13" spans="1:22" ht="15.75" customHeight="1" outlineLevel="1">
      <c r="A13" s="452"/>
      <c r="B13" s="453" t="s">
        <v>474</v>
      </c>
      <c r="C13" s="113">
        <v>0</v>
      </c>
      <c r="D13" s="118">
        <v>0</v>
      </c>
      <c r="E13" s="70"/>
      <c r="F13" s="114"/>
      <c r="G13" s="113">
        <v>0</v>
      </c>
      <c r="H13" s="113">
        <v>0</v>
      </c>
      <c r="I13" s="70"/>
      <c r="J13" s="114"/>
      <c r="K13" s="113">
        <v>0</v>
      </c>
      <c r="L13" s="113">
        <v>0</v>
      </c>
      <c r="M13" s="70"/>
      <c r="N13" s="114"/>
      <c r="O13" s="113">
        <v>0</v>
      </c>
      <c r="P13" s="113">
        <v>0</v>
      </c>
      <c r="Q13" s="70"/>
      <c r="R13" s="114"/>
      <c r="S13" s="113"/>
      <c r="T13" s="113"/>
      <c r="U13" s="70"/>
      <c r="V13" s="114"/>
    </row>
    <row r="14" spans="1:22" ht="15.75" customHeight="1" outlineLevel="1">
      <c r="A14" s="452"/>
      <c r="B14" s="453" t="s">
        <v>475</v>
      </c>
      <c r="C14" s="113">
        <v>612</v>
      </c>
      <c r="D14" s="118">
        <v>205</v>
      </c>
      <c r="E14" s="70">
        <v>-0.66503267973856217</v>
      </c>
      <c r="F14" s="114">
        <v>-407</v>
      </c>
      <c r="G14" s="113">
        <v>239</v>
      </c>
      <c r="H14" s="113">
        <v>32349</v>
      </c>
      <c r="I14" s="70">
        <v>134.35146443514645</v>
      </c>
      <c r="J14" s="114">
        <v>32110</v>
      </c>
      <c r="K14" s="113">
        <v>535</v>
      </c>
      <c r="L14" s="113">
        <v>288</v>
      </c>
      <c r="M14" s="70">
        <v>-0.46168224299065419</v>
      </c>
      <c r="N14" s="114">
        <v>-247</v>
      </c>
      <c r="O14" s="113">
        <v>642</v>
      </c>
      <c r="P14" s="113">
        <v>-63</v>
      </c>
      <c r="Q14" s="70">
        <v>-1.0981308411214954</v>
      </c>
      <c r="R14" s="114">
        <v>-705</v>
      </c>
      <c r="S14" s="113">
        <v>2028</v>
      </c>
      <c r="T14" s="113">
        <v>32779</v>
      </c>
      <c r="U14" s="70">
        <v>15.163214990138066</v>
      </c>
      <c r="V14" s="114">
        <v>30751</v>
      </c>
    </row>
    <row r="15" spans="1:22" ht="15.75" customHeight="1" outlineLevel="1">
      <c r="A15" s="452"/>
      <c r="B15" s="453" t="s">
        <v>13</v>
      </c>
      <c r="C15" s="113">
        <v>289</v>
      </c>
      <c r="D15" s="118">
        <v>626</v>
      </c>
      <c r="E15" s="70">
        <v>1.1660899653979238</v>
      </c>
      <c r="F15" s="114">
        <v>337</v>
      </c>
      <c r="G15" s="113">
        <v>1042</v>
      </c>
      <c r="H15" s="113">
        <v>-18742</v>
      </c>
      <c r="I15" s="70">
        <v>-18.986564299424185</v>
      </c>
      <c r="J15" s="114">
        <v>-19784</v>
      </c>
      <c r="K15" s="113">
        <v>943</v>
      </c>
      <c r="L15" s="113">
        <v>831</v>
      </c>
      <c r="M15" s="70">
        <v>-0.11876988335100747</v>
      </c>
      <c r="N15" s="114">
        <v>-112</v>
      </c>
      <c r="O15" s="113">
        <v>11013</v>
      </c>
      <c r="P15" s="113">
        <v>21113</v>
      </c>
      <c r="Q15" s="70">
        <v>0.91709797512031233</v>
      </c>
      <c r="R15" s="114">
        <v>10100</v>
      </c>
      <c r="S15" s="113">
        <v>13287</v>
      </c>
      <c r="T15" s="113">
        <v>3828</v>
      </c>
      <c r="U15" s="70">
        <v>-0.71189884849853247</v>
      </c>
      <c r="V15" s="114">
        <v>-9459</v>
      </c>
    </row>
    <row r="16" spans="1:22" ht="15.75" customHeight="1" outlineLevel="1">
      <c r="A16" s="452"/>
      <c r="B16" s="453" t="s">
        <v>476</v>
      </c>
      <c r="C16" s="113"/>
      <c r="D16" s="118"/>
      <c r="E16" s="70"/>
      <c r="F16" s="114"/>
      <c r="G16" s="113"/>
      <c r="H16" s="113"/>
      <c r="I16" s="70"/>
      <c r="J16" s="114"/>
      <c r="K16" s="113"/>
      <c r="L16" s="113">
        <v>-1500</v>
      </c>
      <c r="M16" s="70"/>
      <c r="N16" s="114"/>
      <c r="O16" s="113"/>
      <c r="P16" s="113"/>
      <c r="Q16" s="70"/>
      <c r="R16" s="114"/>
      <c r="S16" s="113"/>
      <c r="T16" s="113">
        <v>-1500</v>
      </c>
      <c r="U16" s="70"/>
      <c r="V16" s="114"/>
    </row>
    <row r="17" spans="1:25" ht="15.75" customHeight="1" outlineLevel="1">
      <c r="A17" s="452"/>
      <c r="B17" s="453" t="s">
        <v>477</v>
      </c>
      <c r="C17" s="113">
        <v>631</v>
      </c>
      <c r="D17" s="416">
        <v>540</v>
      </c>
      <c r="E17" s="70">
        <v>-0.14421553090332806</v>
      </c>
      <c r="F17" s="114">
        <v>-91</v>
      </c>
      <c r="G17" s="113">
        <v>2275</v>
      </c>
      <c r="H17" s="113">
        <v>14813</v>
      </c>
      <c r="I17" s="70">
        <v>5.5112087912087908</v>
      </c>
      <c r="J17" s="114">
        <v>12538</v>
      </c>
      <c r="K17" s="113">
        <v>4274</v>
      </c>
      <c r="L17" s="113">
        <v>-1905</v>
      </c>
      <c r="M17" s="70">
        <v>-1.4457182966775854</v>
      </c>
      <c r="N17" s="114">
        <v>-6179</v>
      </c>
      <c r="O17" s="113">
        <v>7820</v>
      </c>
      <c r="P17" s="113">
        <v>797</v>
      </c>
      <c r="Q17" s="70">
        <v>-0.89808184143222503</v>
      </c>
      <c r="R17" s="114">
        <v>-7023</v>
      </c>
      <c r="S17" s="113">
        <v>15000</v>
      </c>
      <c r="T17" s="113">
        <v>14245</v>
      </c>
      <c r="U17" s="70">
        <v>-5.0333333333333341E-2</v>
      </c>
      <c r="V17" s="114">
        <v>-755</v>
      </c>
    </row>
    <row r="18" spans="1:25" ht="15.75" customHeight="1" outlineLevel="1">
      <c r="A18" s="452"/>
      <c r="B18" s="453" t="s">
        <v>14</v>
      </c>
      <c r="C18" s="113">
        <v>98</v>
      </c>
      <c r="D18" s="118">
        <v>3</v>
      </c>
      <c r="E18" s="70">
        <v>-0.96938775510204078</v>
      </c>
      <c r="F18" s="114">
        <v>-95</v>
      </c>
      <c r="G18" s="113">
        <v>185</v>
      </c>
      <c r="H18" s="113">
        <v>35</v>
      </c>
      <c r="I18" s="70">
        <v>-0.81081081081081074</v>
      </c>
      <c r="J18" s="114">
        <v>-150</v>
      </c>
      <c r="K18" s="113">
        <v>40</v>
      </c>
      <c r="L18" s="113">
        <v>-16</v>
      </c>
      <c r="M18" s="70">
        <v>-1.4</v>
      </c>
      <c r="N18" s="114">
        <v>-56</v>
      </c>
      <c r="O18" s="113">
        <v>10</v>
      </c>
      <c r="P18" s="113">
        <v>12</v>
      </c>
      <c r="Q18" s="70">
        <v>0.19999999999999996</v>
      </c>
      <c r="R18" s="114">
        <v>2</v>
      </c>
      <c r="S18" s="113">
        <v>333</v>
      </c>
      <c r="T18" s="113">
        <v>34</v>
      </c>
      <c r="U18" s="70">
        <v>-0.89789789789789787</v>
      </c>
      <c r="V18" s="114">
        <v>-299</v>
      </c>
    </row>
    <row r="19" spans="1:25" ht="15.75" customHeight="1" outlineLevel="1">
      <c r="A19" s="452"/>
      <c r="B19" s="453" t="s">
        <v>15</v>
      </c>
      <c r="C19" s="113">
        <v>-2</v>
      </c>
      <c r="D19" s="118">
        <v>-2</v>
      </c>
      <c r="E19" s="70">
        <v>0</v>
      </c>
      <c r="F19" s="114">
        <v>0</v>
      </c>
      <c r="G19" s="113">
        <v>-1</v>
      </c>
      <c r="H19" s="113">
        <v>-1</v>
      </c>
      <c r="I19" s="70">
        <v>0</v>
      </c>
      <c r="J19" s="114">
        <v>0</v>
      </c>
      <c r="K19" s="113">
        <v>-1</v>
      </c>
      <c r="L19" s="113">
        <v>-2</v>
      </c>
      <c r="M19" s="70">
        <v>1</v>
      </c>
      <c r="N19" s="114">
        <v>-1</v>
      </c>
      <c r="O19" s="113">
        <v>-3</v>
      </c>
      <c r="P19" s="113">
        <v>71616</v>
      </c>
      <c r="Q19" s="70">
        <v>-23873</v>
      </c>
      <c r="R19" s="114">
        <v>71619</v>
      </c>
      <c r="S19" s="113">
        <v>-7</v>
      </c>
      <c r="T19" s="113">
        <v>71611</v>
      </c>
      <c r="U19" s="70">
        <v>-10231.142857142857</v>
      </c>
      <c r="V19" s="114">
        <v>71618</v>
      </c>
    </row>
    <row r="20" spans="1:25" ht="15.75" customHeight="1" outlineLevel="1">
      <c r="A20" s="452"/>
      <c r="B20" s="453" t="s">
        <v>16</v>
      </c>
      <c r="C20" s="113">
        <v>1422</v>
      </c>
      <c r="D20" s="118">
        <v>927</v>
      </c>
      <c r="E20" s="70">
        <v>-0.34810126582278478</v>
      </c>
      <c r="F20" s="114">
        <v>-495</v>
      </c>
      <c r="G20" s="113">
        <v>13959</v>
      </c>
      <c r="H20" s="113">
        <v>355</v>
      </c>
      <c r="I20" s="70">
        <v>-0.97456837882369796</v>
      </c>
      <c r="J20" s="114">
        <v>-13604</v>
      </c>
      <c r="K20" s="113">
        <v>5281</v>
      </c>
      <c r="L20" s="113">
        <v>8452</v>
      </c>
      <c r="M20" s="70">
        <v>0.6004544593826926</v>
      </c>
      <c r="N20" s="114">
        <v>3171</v>
      </c>
      <c r="O20" s="113">
        <v>-1650</v>
      </c>
      <c r="P20" s="113">
        <v>-77</v>
      </c>
      <c r="Q20" s="70">
        <v>-0.95333333333333337</v>
      </c>
      <c r="R20" s="114">
        <v>1573</v>
      </c>
      <c r="S20" s="113">
        <v>19012</v>
      </c>
      <c r="T20" s="118">
        <v>9657</v>
      </c>
      <c r="U20" s="70">
        <v>-0.49205764780138861</v>
      </c>
      <c r="V20" s="114">
        <v>-9355</v>
      </c>
    </row>
    <row r="21" spans="1:25" ht="15.75" customHeight="1" outlineLevel="1">
      <c r="A21" s="456"/>
      <c r="B21" s="457" t="s">
        <v>478</v>
      </c>
      <c r="C21" s="113">
        <v>375</v>
      </c>
      <c r="D21" s="118">
        <v>665</v>
      </c>
      <c r="E21" s="70">
        <v>0.77333333333333343</v>
      </c>
      <c r="F21" s="114">
        <v>290</v>
      </c>
      <c r="G21" s="113">
        <v>365</v>
      </c>
      <c r="H21" s="113">
        <v>225</v>
      </c>
      <c r="I21" s="70">
        <v>-0.38356164383561642</v>
      </c>
      <c r="J21" s="114">
        <v>-140</v>
      </c>
      <c r="K21" s="113">
        <v>370</v>
      </c>
      <c r="L21" s="113">
        <v>221</v>
      </c>
      <c r="M21" s="70">
        <v>-0.4027027027027027</v>
      </c>
      <c r="N21" s="114">
        <v>-149</v>
      </c>
      <c r="O21" s="113">
        <v>359</v>
      </c>
      <c r="P21" s="113">
        <v>-422</v>
      </c>
      <c r="Q21" s="70">
        <v>-2.1754874651810585</v>
      </c>
      <c r="R21" s="114">
        <v>-781</v>
      </c>
      <c r="S21" s="113">
        <v>1469</v>
      </c>
      <c r="T21" s="118">
        <v>689</v>
      </c>
      <c r="U21" s="70">
        <v>-0.53097345132743357</v>
      </c>
      <c r="V21" s="114">
        <v>-780</v>
      </c>
    </row>
    <row r="22" spans="1:25" ht="15.75" customHeight="1" outlineLevel="1">
      <c r="A22" s="456"/>
      <c r="B22" s="457" t="s">
        <v>17</v>
      </c>
      <c r="C22" s="113">
        <v>423</v>
      </c>
      <c r="D22" s="118">
        <v>395</v>
      </c>
      <c r="E22" s="70">
        <v>-6.6193853427895966E-2</v>
      </c>
      <c r="F22" s="114">
        <v>-28</v>
      </c>
      <c r="G22" s="113">
        <v>423</v>
      </c>
      <c r="H22" s="113">
        <v>432</v>
      </c>
      <c r="I22" s="70">
        <v>2.1276595744680771E-2</v>
      </c>
      <c r="J22" s="114">
        <v>9</v>
      </c>
      <c r="K22" s="113">
        <v>366</v>
      </c>
      <c r="L22" s="113">
        <v>399</v>
      </c>
      <c r="M22" s="70">
        <v>9.0163934426229497E-2</v>
      </c>
      <c r="N22" s="114">
        <v>33</v>
      </c>
      <c r="O22" s="113">
        <v>395</v>
      </c>
      <c r="P22" s="113">
        <v>200</v>
      </c>
      <c r="Q22" s="70">
        <v>-0.49367088607594933</v>
      </c>
      <c r="R22" s="114">
        <v>-195</v>
      </c>
      <c r="S22" s="113">
        <v>1607</v>
      </c>
      <c r="T22" s="113">
        <v>1426</v>
      </c>
      <c r="U22" s="70">
        <v>-0.11263223397635347</v>
      </c>
      <c r="V22" s="114">
        <v>-181</v>
      </c>
    </row>
    <row r="23" spans="1:25" ht="15.75" customHeight="1" outlineLevel="1">
      <c r="A23" s="456"/>
      <c r="B23" s="457" t="s">
        <v>71</v>
      </c>
      <c r="C23" s="113">
        <v>0</v>
      </c>
      <c r="D23" s="118">
        <v>0</v>
      </c>
      <c r="E23" s="83"/>
      <c r="F23" s="114"/>
      <c r="G23" s="113">
        <v>0</v>
      </c>
      <c r="H23" s="113">
        <v>0</v>
      </c>
      <c r="I23" s="83"/>
      <c r="J23" s="114"/>
      <c r="K23" s="113">
        <v>0</v>
      </c>
      <c r="L23" s="113">
        <v>0</v>
      </c>
      <c r="M23" s="83"/>
      <c r="N23" s="114"/>
      <c r="O23" s="113">
        <v>0</v>
      </c>
      <c r="P23" s="113">
        <v>0</v>
      </c>
      <c r="Q23" s="83"/>
      <c r="R23" s="114"/>
      <c r="S23" s="113"/>
      <c r="T23" s="113"/>
      <c r="U23" s="83"/>
      <c r="V23" s="114"/>
    </row>
    <row r="24" spans="1:25" ht="15.75" customHeight="1" outlineLevel="1">
      <c r="A24" s="456"/>
      <c r="B24" s="457" t="s">
        <v>18</v>
      </c>
      <c r="C24" s="113">
        <v>-382</v>
      </c>
      <c r="D24" s="118">
        <v>-281</v>
      </c>
      <c r="E24" s="83">
        <v>-0.26439790575916233</v>
      </c>
      <c r="F24" s="114">
        <v>101</v>
      </c>
      <c r="G24" s="113">
        <v>-16</v>
      </c>
      <c r="H24" s="113">
        <v>-78</v>
      </c>
      <c r="I24" s="83">
        <v>3.875</v>
      </c>
      <c r="J24" s="114">
        <v>-62</v>
      </c>
      <c r="K24" s="408">
        <v>-1103</v>
      </c>
      <c r="L24" s="113">
        <v>-67</v>
      </c>
      <c r="M24" s="83">
        <v>-0.93925657298277421</v>
      </c>
      <c r="N24" s="114">
        <v>1036</v>
      </c>
      <c r="O24" s="113">
        <v>113</v>
      </c>
      <c r="P24" s="113">
        <v>651</v>
      </c>
      <c r="Q24" s="83">
        <v>4.7610619469026547</v>
      </c>
      <c r="R24" s="114">
        <v>538</v>
      </c>
      <c r="S24" s="113">
        <v>-1014</v>
      </c>
      <c r="T24" s="113">
        <v>225</v>
      </c>
      <c r="U24" s="83">
        <v>-1.2218934911242603</v>
      </c>
      <c r="V24" s="114">
        <v>1239</v>
      </c>
    </row>
    <row r="25" spans="1:25" ht="15.75" customHeight="1" outlineLevel="1">
      <c r="A25" s="461"/>
      <c r="B25" s="462"/>
      <c r="C25" s="23">
        <v>-8842</v>
      </c>
      <c r="D25" s="23">
        <v>-2129</v>
      </c>
      <c r="E25" s="85">
        <v>-0.75921737163537661</v>
      </c>
      <c r="F25" s="115">
        <v>6713</v>
      </c>
      <c r="G25" s="23">
        <v>28605.641607373924</v>
      </c>
      <c r="H25" s="23">
        <v>-19833.919810000014</v>
      </c>
      <c r="I25" s="85">
        <v>-1.6933569287565726</v>
      </c>
      <c r="J25" s="115">
        <v>-48439.561417373938</v>
      </c>
      <c r="K25" s="23">
        <v>8730</v>
      </c>
      <c r="L25" s="23">
        <v>5399.6909300000116</v>
      </c>
      <c r="M25" s="85">
        <v>-0.3814787021764019</v>
      </c>
      <c r="N25" s="115">
        <v>-3330.3090699999884</v>
      </c>
      <c r="O25" s="23">
        <v>35476</v>
      </c>
      <c r="P25" s="23">
        <v>29983.22888000001</v>
      </c>
      <c r="Q25" s="85">
        <v>-0.15483062126508029</v>
      </c>
      <c r="R25" s="115">
        <v>-5492.7711199999903</v>
      </c>
      <c r="S25" s="23">
        <v>64344</v>
      </c>
      <c r="T25" s="23">
        <v>13420</v>
      </c>
      <c r="U25" s="85">
        <v>-0.79143354469725224</v>
      </c>
      <c r="V25" s="115">
        <v>-50924</v>
      </c>
    </row>
    <row r="26" spans="1:25" ht="20.25" customHeight="1">
      <c r="A26" s="451" t="s">
        <v>19</v>
      </c>
      <c r="B26" s="458"/>
      <c r="C26" s="20">
        <v>0</v>
      </c>
      <c r="D26" s="30">
        <v>0</v>
      </c>
      <c r="E26" s="70"/>
      <c r="F26" s="71"/>
      <c r="G26" s="30">
        <v>0</v>
      </c>
      <c r="H26" s="113">
        <v>0</v>
      </c>
      <c r="I26" s="70"/>
      <c r="J26" s="71"/>
      <c r="K26" s="30"/>
      <c r="L26" s="30"/>
      <c r="M26" s="70"/>
      <c r="N26" s="71"/>
      <c r="O26" s="30">
        <v>0</v>
      </c>
      <c r="P26" s="30"/>
      <c r="Q26" s="70"/>
      <c r="R26" s="71"/>
      <c r="S26" s="30"/>
      <c r="T26" s="30"/>
      <c r="U26" s="70"/>
      <c r="V26" s="71"/>
    </row>
    <row r="27" spans="1:25" ht="15.75" customHeight="1" outlineLevel="1">
      <c r="A27" s="451"/>
      <c r="B27" s="453" t="s">
        <v>479</v>
      </c>
      <c r="C27" s="20">
        <v>0</v>
      </c>
      <c r="D27" s="20">
        <v>0</v>
      </c>
      <c r="E27" s="70"/>
      <c r="F27" s="71"/>
      <c r="G27" s="20">
        <v>0</v>
      </c>
      <c r="H27" s="113">
        <v>0</v>
      </c>
      <c r="I27" s="70"/>
      <c r="J27" s="71"/>
      <c r="K27" s="30"/>
      <c r="L27" s="113">
        <v>0</v>
      </c>
      <c r="M27" s="70"/>
      <c r="N27" s="71"/>
      <c r="O27" s="30">
        <v>0</v>
      </c>
      <c r="P27" s="30"/>
      <c r="Q27" s="70"/>
      <c r="R27" s="71"/>
      <c r="S27" s="20"/>
      <c r="T27" s="20"/>
      <c r="U27" s="70"/>
      <c r="V27" s="71"/>
      <c r="W27" s="127"/>
    </row>
    <row r="28" spans="1:25" ht="15.75" customHeight="1" outlineLevel="1">
      <c r="A28" s="452"/>
      <c r="B28" s="453" t="s">
        <v>480</v>
      </c>
      <c r="C28" s="113">
        <v>36930</v>
      </c>
      <c r="D28" s="113">
        <v>22555</v>
      </c>
      <c r="E28" s="70">
        <v>-0.38924993230435956</v>
      </c>
      <c r="F28" s="114">
        <v>-14375</v>
      </c>
      <c r="G28" s="113">
        <v>10800</v>
      </c>
      <c r="H28" s="113">
        <v>16105</v>
      </c>
      <c r="I28" s="70">
        <v>0.49120370370370381</v>
      </c>
      <c r="J28" s="114">
        <v>5305</v>
      </c>
      <c r="K28" s="118">
        <v>1533</v>
      </c>
      <c r="L28" s="113">
        <v>7349</v>
      </c>
      <c r="M28" s="70">
        <v>3.7938682322243968</v>
      </c>
      <c r="N28" s="114">
        <v>5816</v>
      </c>
      <c r="O28" s="118">
        <v>-37130</v>
      </c>
      <c r="P28" s="113">
        <v>-44448</v>
      </c>
      <c r="Q28" s="70">
        <v>0.19709130083490445</v>
      </c>
      <c r="R28" s="114">
        <v>-7318</v>
      </c>
      <c r="S28" s="113">
        <v>12133</v>
      </c>
      <c r="T28" s="118">
        <v>1561</v>
      </c>
      <c r="U28" s="70">
        <v>-0.87134261930272805</v>
      </c>
      <c r="V28" s="114">
        <v>-10572</v>
      </c>
      <c r="W28"/>
      <c r="X28"/>
      <c r="Y28"/>
    </row>
    <row r="29" spans="1:25" ht="15.75" customHeight="1" outlineLevel="1">
      <c r="A29" s="452"/>
      <c r="B29" s="453" t="s">
        <v>20</v>
      </c>
      <c r="C29" s="113">
        <v>-16055</v>
      </c>
      <c r="D29" s="113">
        <v>-17591</v>
      </c>
      <c r="E29" s="70">
        <v>9.5671130488944156E-2</v>
      </c>
      <c r="F29" s="114">
        <v>-1536</v>
      </c>
      <c r="G29" s="113">
        <v>-12961</v>
      </c>
      <c r="H29" s="113">
        <v>-15735</v>
      </c>
      <c r="I29" s="70">
        <v>0.21402669547102837</v>
      </c>
      <c r="J29" s="114">
        <v>-2774</v>
      </c>
      <c r="K29" s="118">
        <v>-11826</v>
      </c>
      <c r="L29" s="113">
        <v>-27735</v>
      </c>
      <c r="M29" s="70">
        <v>1.3452562151192287</v>
      </c>
      <c r="N29" s="114">
        <v>-15909</v>
      </c>
      <c r="O29" s="118">
        <v>29301</v>
      </c>
      <c r="P29" s="113">
        <v>20772</v>
      </c>
      <c r="Q29" s="70">
        <v>-0.29108221562404013</v>
      </c>
      <c r="R29" s="114">
        <v>-8529</v>
      </c>
      <c r="S29" s="113">
        <v>-11541</v>
      </c>
      <c r="T29" s="118">
        <v>-40289</v>
      </c>
      <c r="U29" s="70">
        <v>2.4909453253617539</v>
      </c>
      <c r="V29" s="114">
        <v>-28748</v>
      </c>
      <c r="W29"/>
      <c r="X29"/>
      <c r="Y29"/>
    </row>
    <row r="30" spans="1:25" ht="15.75" customHeight="1" outlineLevel="1">
      <c r="A30" s="452"/>
      <c r="B30" s="453" t="s">
        <v>21</v>
      </c>
      <c r="C30" s="113">
        <v>-4713</v>
      </c>
      <c r="D30" s="113">
        <v>3069</v>
      </c>
      <c r="E30" s="70">
        <v>-1.6511775938892426</v>
      </c>
      <c r="F30" s="114">
        <v>7782</v>
      </c>
      <c r="G30" s="113">
        <v>-508</v>
      </c>
      <c r="H30" s="113">
        <v>-2033</v>
      </c>
      <c r="I30" s="70">
        <v>3.0019685039370083</v>
      </c>
      <c r="J30" s="114">
        <v>-1525</v>
      </c>
      <c r="K30" s="118">
        <v>-3399</v>
      </c>
      <c r="L30" s="113">
        <v>-1789</v>
      </c>
      <c r="M30" s="70">
        <v>-0.4736687260959106</v>
      </c>
      <c r="N30" s="114">
        <v>1610</v>
      </c>
      <c r="O30" s="118">
        <v>-49212</v>
      </c>
      <c r="P30" s="113">
        <v>6275</v>
      </c>
      <c r="Q30" s="70">
        <v>-1.1275095505161343</v>
      </c>
      <c r="R30" s="114">
        <v>55487</v>
      </c>
      <c r="S30" s="113">
        <v>-57832</v>
      </c>
      <c r="T30" s="118">
        <v>5522</v>
      </c>
      <c r="U30" s="70">
        <v>-1.0954834693595241</v>
      </c>
      <c r="V30" s="114">
        <v>63354</v>
      </c>
      <c r="W30"/>
      <c r="X30"/>
      <c r="Y30"/>
    </row>
    <row r="31" spans="1:25" ht="15.75" customHeight="1" outlineLevel="1">
      <c r="A31" s="452"/>
      <c r="B31" s="453" t="s">
        <v>54</v>
      </c>
      <c r="C31" s="113">
        <v>-1207</v>
      </c>
      <c r="D31" s="113">
        <v>4567</v>
      </c>
      <c r="E31" s="70">
        <v>-4.783761391880696</v>
      </c>
      <c r="F31" s="114">
        <v>5774</v>
      </c>
      <c r="G31" s="113">
        <v>-22318</v>
      </c>
      <c r="H31" s="113">
        <v>1923</v>
      </c>
      <c r="I31" s="70">
        <v>-1.0861636347342951</v>
      </c>
      <c r="J31" s="114">
        <v>24241</v>
      </c>
      <c r="K31" s="118">
        <v>7247</v>
      </c>
      <c r="L31" s="113">
        <v>-5877</v>
      </c>
      <c r="M31" s="70">
        <v>-1.8109562577618323</v>
      </c>
      <c r="N31" s="114">
        <v>-13124</v>
      </c>
      <c r="O31" s="118">
        <v>27804</v>
      </c>
      <c r="P31" s="113">
        <v>10118</v>
      </c>
      <c r="Q31" s="70">
        <v>-0.6360955258236225</v>
      </c>
      <c r="R31" s="114">
        <v>-17686</v>
      </c>
      <c r="S31" s="113">
        <v>11526</v>
      </c>
      <c r="T31" s="118">
        <v>10731</v>
      </c>
      <c r="U31" s="70">
        <v>-6.8974492451847946E-2</v>
      </c>
      <c r="V31" s="114">
        <v>-795</v>
      </c>
      <c r="W31"/>
      <c r="X31"/>
      <c r="Y31"/>
    </row>
    <row r="32" spans="1:25" ht="15.75" customHeight="1" outlineLevel="1">
      <c r="A32" s="452"/>
      <c r="B32" s="453" t="s">
        <v>22</v>
      </c>
      <c r="C32" s="113">
        <v>7958</v>
      </c>
      <c r="D32" s="113">
        <v>1827</v>
      </c>
      <c r="E32" s="70">
        <v>-0.7704197034430762</v>
      </c>
      <c r="F32" s="114">
        <v>-6131</v>
      </c>
      <c r="G32" s="113">
        <v>14653.252269999997</v>
      </c>
      <c r="H32" s="113">
        <v>11626</v>
      </c>
      <c r="I32" s="70">
        <v>-0.20659251708904058</v>
      </c>
      <c r="J32" s="114">
        <v>-3027.2522699999972</v>
      </c>
      <c r="K32" s="118">
        <v>10730</v>
      </c>
      <c r="L32" s="113">
        <v>23129</v>
      </c>
      <c r="M32" s="70">
        <v>1.1555452003727864</v>
      </c>
      <c r="N32" s="114">
        <v>12399</v>
      </c>
      <c r="O32" s="118">
        <v>29416</v>
      </c>
      <c r="P32" s="113">
        <v>-14688</v>
      </c>
      <c r="Q32" s="70">
        <v>-1.4993200979059016</v>
      </c>
      <c r="R32" s="114">
        <v>-44104</v>
      </c>
      <c r="S32" s="113">
        <v>62757</v>
      </c>
      <c r="T32" s="118">
        <v>21894</v>
      </c>
      <c r="U32" s="70">
        <v>-0.65113055117357432</v>
      </c>
      <c r="V32" s="114">
        <v>-40863</v>
      </c>
      <c r="W32"/>
      <c r="X32"/>
      <c r="Y32"/>
    </row>
    <row r="33" spans="1:25" ht="15.75" customHeight="1" outlineLevel="1">
      <c r="A33" s="452"/>
      <c r="B33" s="453" t="s">
        <v>481</v>
      </c>
      <c r="C33" s="113">
        <v>1066</v>
      </c>
      <c r="D33" s="113">
        <v>221</v>
      </c>
      <c r="E33" s="70">
        <v>-0.79268292682926833</v>
      </c>
      <c r="F33" s="114">
        <v>-845</v>
      </c>
      <c r="G33" s="113">
        <v>596</v>
      </c>
      <c r="H33" s="113">
        <v>755</v>
      </c>
      <c r="I33" s="70">
        <v>0.26677852348993292</v>
      </c>
      <c r="J33" s="114">
        <v>159</v>
      </c>
      <c r="K33" s="118">
        <v>772</v>
      </c>
      <c r="L33" s="113">
        <v>945</v>
      </c>
      <c r="M33" s="70">
        <v>0.22409326424870457</v>
      </c>
      <c r="N33" s="114">
        <v>173</v>
      </c>
      <c r="O33" s="118">
        <v>-3021</v>
      </c>
      <c r="P33" s="113">
        <v>-2381</v>
      </c>
      <c r="Q33" s="70">
        <v>-0.2118503806686528</v>
      </c>
      <c r="R33" s="114">
        <v>640</v>
      </c>
      <c r="S33" s="113">
        <v>-587</v>
      </c>
      <c r="T33" s="118">
        <v>-460</v>
      </c>
      <c r="U33" s="70">
        <v>-0.21635434412265753</v>
      </c>
      <c r="V33" s="114">
        <v>127</v>
      </c>
      <c r="W33" s="417"/>
      <c r="X33" s="417"/>
      <c r="Y33" s="417"/>
    </row>
    <row r="34" spans="1:25" ht="15.75" customHeight="1" outlineLevel="1">
      <c r="A34" s="452"/>
      <c r="B34" s="453" t="s">
        <v>23</v>
      </c>
      <c r="C34" s="113">
        <v>2564</v>
      </c>
      <c r="D34" s="113">
        <v>-3455</v>
      </c>
      <c r="E34" s="70">
        <v>-2.3475039001560063</v>
      </c>
      <c r="F34" s="114">
        <v>-6019</v>
      </c>
      <c r="G34" s="113">
        <v>-4852</v>
      </c>
      <c r="H34" s="113">
        <v>-1474</v>
      </c>
      <c r="I34" s="70">
        <v>-0.69620774938169827</v>
      </c>
      <c r="J34" s="114">
        <v>3378</v>
      </c>
      <c r="K34" s="118">
        <v>-569</v>
      </c>
      <c r="L34" s="113">
        <v>2040</v>
      </c>
      <c r="M34" s="70">
        <v>-4.5852372583479788</v>
      </c>
      <c r="N34" s="114">
        <v>2609</v>
      </c>
      <c r="O34" s="118">
        <v>3319</v>
      </c>
      <c r="P34" s="113">
        <v>-56</v>
      </c>
      <c r="Q34" s="70">
        <v>-1.016872551973486</v>
      </c>
      <c r="R34" s="114">
        <v>-3375</v>
      </c>
      <c r="S34" s="113">
        <v>462</v>
      </c>
      <c r="T34" s="118">
        <v>-2945</v>
      </c>
      <c r="U34" s="70">
        <v>-7.3744588744588748</v>
      </c>
      <c r="V34" s="114">
        <v>-3407</v>
      </c>
      <c r="W34"/>
      <c r="X34"/>
      <c r="Y34"/>
    </row>
    <row r="35" spans="1:25" ht="15.75" customHeight="1" outlineLevel="1">
      <c r="A35" s="452"/>
      <c r="B35" s="453" t="s">
        <v>24</v>
      </c>
      <c r="C35" s="113">
        <v>-709</v>
      </c>
      <c r="D35" s="113">
        <v>-1122</v>
      </c>
      <c r="E35" s="70">
        <v>0.58251057827926656</v>
      </c>
      <c r="F35" s="114">
        <v>-413</v>
      </c>
      <c r="G35" s="113">
        <v>-867</v>
      </c>
      <c r="H35" s="113">
        <v>-937</v>
      </c>
      <c r="I35" s="70">
        <v>8.0738177623990826E-2</v>
      </c>
      <c r="J35" s="114">
        <v>-70</v>
      </c>
      <c r="K35" s="118">
        <v>-2821</v>
      </c>
      <c r="L35" s="113">
        <v>-965</v>
      </c>
      <c r="M35" s="70">
        <v>-0.65792272243885153</v>
      </c>
      <c r="N35" s="114">
        <v>1856</v>
      </c>
      <c r="O35" s="118">
        <v>-1352</v>
      </c>
      <c r="P35" s="113">
        <v>-1196</v>
      </c>
      <c r="Q35" s="70">
        <v>-0.11538461538461542</v>
      </c>
      <c r="R35" s="114">
        <v>156</v>
      </c>
      <c r="S35" s="113">
        <v>-5749</v>
      </c>
      <c r="T35" s="118">
        <v>-4220</v>
      </c>
      <c r="U35" s="70">
        <v>-0.26595929726909029</v>
      </c>
      <c r="V35" s="114">
        <v>1529</v>
      </c>
      <c r="W35"/>
      <c r="X35"/>
      <c r="Y35"/>
    </row>
    <row r="36" spans="1:25" ht="15.75" customHeight="1" outlineLevel="1">
      <c r="A36" s="452"/>
      <c r="B36" s="453" t="s">
        <v>25</v>
      </c>
      <c r="C36" s="113">
        <v>0</v>
      </c>
      <c r="D36" s="113">
        <v>0</v>
      </c>
      <c r="E36" s="70"/>
      <c r="F36" s="114">
        <v>0</v>
      </c>
      <c r="G36" s="113">
        <v>0</v>
      </c>
      <c r="H36" s="113">
        <v>0</v>
      </c>
      <c r="I36" s="70"/>
      <c r="J36" s="114">
        <v>0</v>
      </c>
      <c r="K36" s="118">
        <v>0</v>
      </c>
      <c r="L36" s="113">
        <v>0</v>
      </c>
      <c r="M36" s="70"/>
      <c r="N36" s="114">
        <v>0</v>
      </c>
      <c r="O36" s="118">
        <v>-994</v>
      </c>
      <c r="P36" s="113">
        <v>0</v>
      </c>
      <c r="Q36" s="70"/>
      <c r="R36" s="114">
        <v>994</v>
      </c>
      <c r="S36" s="118"/>
      <c r="T36" s="118"/>
      <c r="U36" s="70"/>
      <c r="V36" s="114">
        <v>0</v>
      </c>
      <c r="W36"/>
      <c r="X36"/>
      <c r="Y36"/>
    </row>
    <row r="37" spans="1:25" ht="15.75" customHeight="1">
      <c r="A37" s="456"/>
      <c r="B37" s="457" t="s">
        <v>18</v>
      </c>
      <c r="C37" s="19">
        <v>0</v>
      </c>
      <c r="D37" s="36">
        <v>0</v>
      </c>
      <c r="E37" s="83"/>
      <c r="F37" s="84"/>
      <c r="G37" s="113">
        <v>0</v>
      </c>
      <c r="H37" s="113">
        <v>0</v>
      </c>
      <c r="I37" s="83"/>
      <c r="J37" s="84"/>
      <c r="K37" s="118">
        <v>0</v>
      </c>
      <c r="L37" s="113">
        <v>0</v>
      </c>
      <c r="M37" s="83"/>
      <c r="N37" s="84"/>
      <c r="O37" s="118">
        <v>0</v>
      </c>
      <c r="P37" s="118"/>
      <c r="Q37" s="83"/>
      <c r="R37" s="84"/>
      <c r="S37" s="36">
        <v>-994</v>
      </c>
      <c r="T37" s="36"/>
      <c r="U37" s="83"/>
      <c r="V37" s="84"/>
      <c r="W37"/>
      <c r="X37"/>
      <c r="Y37"/>
    </row>
    <row r="38" spans="1:25" ht="15.75" customHeight="1" outlineLevel="1">
      <c r="A38" s="461" t="s">
        <v>482</v>
      </c>
      <c r="B38" s="462"/>
      <c r="C38" s="22">
        <v>16992</v>
      </c>
      <c r="D38" s="22">
        <v>7942</v>
      </c>
      <c r="E38" s="85">
        <v>-0.53260357815442561</v>
      </c>
      <c r="F38" s="115">
        <v>-9050</v>
      </c>
      <c r="G38" s="22">
        <v>13148.893877373921</v>
      </c>
      <c r="H38" s="23">
        <v>-9603.919810000014</v>
      </c>
      <c r="I38" s="85">
        <v>-1.7303975451901734</v>
      </c>
      <c r="J38" s="115">
        <v>-22752.813687373935</v>
      </c>
      <c r="K38" s="23">
        <v>10397</v>
      </c>
      <c r="L38" s="23">
        <v>2496.6909300000116</v>
      </c>
      <c r="M38" s="85">
        <v>-0.75986429450803006</v>
      </c>
      <c r="N38" s="115">
        <v>-7900.3090699999884</v>
      </c>
      <c r="O38" s="23">
        <v>33607</v>
      </c>
      <c r="P38" s="23">
        <v>4379.2288800000097</v>
      </c>
      <c r="Q38" s="85">
        <v>-0.8696929544440144</v>
      </c>
      <c r="R38" s="115">
        <v>-29227.77111999999</v>
      </c>
      <c r="S38" s="22">
        <v>74519</v>
      </c>
      <c r="T38" s="22">
        <v>5214</v>
      </c>
      <c r="U38" s="85">
        <v>-0.93003126719360163</v>
      </c>
      <c r="V38" s="115">
        <v>-69305</v>
      </c>
      <c r="W38"/>
      <c r="X38"/>
      <c r="Y38"/>
    </row>
    <row r="39" spans="1:25" ht="15.75" customHeight="1" outlineLevel="1">
      <c r="A39" s="452" t="s">
        <v>26</v>
      </c>
      <c r="B39" s="453"/>
      <c r="C39" s="18">
        <v>0</v>
      </c>
      <c r="D39" s="30">
        <v>0</v>
      </c>
      <c r="E39" s="70"/>
      <c r="F39" s="71"/>
      <c r="G39" s="30">
        <v>0</v>
      </c>
      <c r="H39" s="113">
        <v>0</v>
      </c>
      <c r="I39" s="70"/>
      <c r="J39" s="71"/>
      <c r="K39" s="30">
        <v>0</v>
      </c>
      <c r="L39" s="30"/>
      <c r="M39" s="70"/>
      <c r="N39" s="71"/>
      <c r="O39" s="30">
        <v>0</v>
      </c>
      <c r="P39" s="30"/>
      <c r="Q39" s="70"/>
      <c r="R39" s="71"/>
      <c r="S39" s="30"/>
      <c r="T39" s="30"/>
      <c r="U39" s="70"/>
      <c r="V39" s="71"/>
      <c r="W39"/>
      <c r="X39"/>
      <c r="Y39"/>
    </row>
    <row r="40" spans="1:25" ht="15.75" customHeight="1" outlineLevel="1">
      <c r="A40" s="452"/>
      <c r="B40" s="453" t="s">
        <v>416</v>
      </c>
      <c r="C40" s="118">
        <v>627</v>
      </c>
      <c r="D40" s="118">
        <v>1700</v>
      </c>
      <c r="E40" s="70">
        <v>1.7113237639553427</v>
      </c>
      <c r="F40" s="114">
        <v>1073</v>
      </c>
      <c r="G40" s="113">
        <v>272</v>
      </c>
      <c r="H40" s="113">
        <v>18771</v>
      </c>
      <c r="I40" s="70">
        <v>68.01102941176471</v>
      </c>
      <c r="J40" s="114">
        <v>18499</v>
      </c>
      <c r="K40" s="408">
        <v>-4382</v>
      </c>
      <c r="L40" s="113">
        <v>77</v>
      </c>
      <c r="M40" s="70">
        <v>-1.0175718849840256</v>
      </c>
      <c r="N40" s="114">
        <v>4459</v>
      </c>
      <c r="O40" s="118">
        <v>5734</v>
      </c>
      <c r="P40" s="113">
        <v>29</v>
      </c>
      <c r="Q40" s="70">
        <v>-0.99494244855249392</v>
      </c>
      <c r="R40" s="114">
        <v>-5705</v>
      </c>
      <c r="S40" s="113">
        <v>1877</v>
      </c>
      <c r="T40" s="118">
        <v>20577</v>
      </c>
      <c r="U40" s="70">
        <v>9.962706446457112</v>
      </c>
      <c r="V40" s="114">
        <v>18700</v>
      </c>
      <c r="W40"/>
      <c r="X40"/>
      <c r="Y40"/>
    </row>
    <row r="41" spans="1:25" ht="15.75" customHeight="1" outlineLevel="1">
      <c r="A41" s="452"/>
      <c r="B41" s="453" t="s">
        <v>483</v>
      </c>
      <c r="C41" s="113">
        <v>0</v>
      </c>
      <c r="D41" s="118">
        <v>0</v>
      </c>
      <c r="E41" s="70"/>
      <c r="F41" s="114"/>
      <c r="G41" s="113">
        <v>0</v>
      </c>
      <c r="H41" s="113">
        <v>0</v>
      </c>
      <c r="I41" s="70"/>
      <c r="J41" s="114"/>
      <c r="K41" s="118">
        <v>0</v>
      </c>
      <c r="L41" s="113">
        <v>0</v>
      </c>
      <c r="M41" s="70"/>
      <c r="N41" s="114"/>
      <c r="O41" s="118">
        <v>0</v>
      </c>
      <c r="P41" s="113">
        <v>0</v>
      </c>
      <c r="Q41" s="70"/>
      <c r="R41" s="114"/>
      <c r="S41" s="118"/>
      <c r="T41" s="118"/>
      <c r="U41" s="70"/>
      <c r="V41" s="114"/>
      <c r="W41"/>
      <c r="X41"/>
      <c r="Y41"/>
    </row>
    <row r="42" spans="1:25" ht="15.75" customHeight="1" outlineLevel="1">
      <c r="A42" s="452"/>
      <c r="B42" s="453" t="s">
        <v>484</v>
      </c>
      <c r="C42" s="113">
        <v>0</v>
      </c>
      <c r="D42" s="118">
        <v>0</v>
      </c>
      <c r="E42" s="70"/>
      <c r="F42" s="114"/>
      <c r="G42" s="113">
        <v>0</v>
      </c>
      <c r="H42" s="113">
        <v>0</v>
      </c>
      <c r="I42" s="70"/>
      <c r="J42" s="114"/>
      <c r="K42" s="118">
        <v>0</v>
      </c>
      <c r="L42" s="113">
        <v>0</v>
      </c>
      <c r="M42" s="70"/>
      <c r="N42" s="114"/>
      <c r="O42" s="118">
        <v>0</v>
      </c>
      <c r="P42" s="113">
        <v>0</v>
      </c>
      <c r="Q42" s="70"/>
      <c r="R42" s="114"/>
      <c r="S42" s="118"/>
      <c r="T42" s="118"/>
      <c r="U42" s="70"/>
      <c r="V42" s="114"/>
      <c r="W42"/>
      <c r="X42"/>
      <c r="Y42"/>
    </row>
    <row r="43" spans="1:25" ht="15.75" customHeight="1" outlineLevel="1">
      <c r="A43" s="452"/>
      <c r="B43" s="453" t="s">
        <v>485</v>
      </c>
      <c r="C43" s="113">
        <v>-627</v>
      </c>
      <c r="D43" s="118">
        <v>-1687</v>
      </c>
      <c r="E43" s="70">
        <v>1.6905901116427433</v>
      </c>
      <c r="F43" s="114">
        <v>-1060</v>
      </c>
      <c r="G43" s="113">
        <v>-528</v>
      </c>
      <c r="H43" s="113">
        <v>-20819</v>
      </c>
      <c r="I43" s="70">
        <v>38.429924242424242</v>
      </c>
      <c r="J43" s="114">
        <v>-20291</v>
      </c>
      <c r="K43" s="118">
        <v>-233</v>
      </c>
      <c r="L43" s="113">
        <v>-11</v>
      </c>
      <c r="M43" s="70">
        <v>-0.9527896995708155</v>
      </c>
      <c r="N43" s="114">
        <v>222</v>
      </c>
      <c r="O43" s="118">
        <v>-264</v>
      </c>
      <c r="P43" s="113">
        <v>-12</v>
      </c>
      <c r="Q43" s="70">
        <v>-0.95454545454545459</v>
      </c>
      <c r="R43" s="114">
        <v>252</v>
      </c>
      <c r="S43" s="113">
        <v>-1652</v>
      </c>
      <c r="T43" s="118">
        <v>-22529</v>
      </c>
      <c r="U43" s="70">
        <v>12.637409200968523</v>
      </c>
      <c r="V43" s="114">
        <v>-20877</v>
      </c>
      <c r="W43"/>
      <c r="X43"/>
      <c r="Y43"/>
    </row>
    <row r="44" spans="1:25" ht="15.75" customHeight="1" outlineLevel="1">
      <c r="A44" s="452"/>
      <c r="B44" s="453" t="s">
        <v>449</v>
      </c>
      <c r="C44" s="113">
        <v>0</v>
      </c>
      <c r="D44" s="118">
        <v>0</v>
      </c>
      <c r="E44" s="70"/>
      <c r="F44" s="114"/>
      <c r="G44" s="113">
        <v>0</v>
      </c>
      <c r="H44" s="113">
        <v>0</v>
      </c>
      <c r="I44" s="70"/>
      <c r="J44" s="114"/>
      <c r="K44" s="118">
        <v>0</v>
      </c>
      <c r="L44" s="113">
        <v>3832</v>
      </c>
      <c r="M44" s="70"/>
      <c r="N44" s="114"/>
      <c r="O44" s="118">
        <v>-7540</v>
      </c>
      <c r="P44" s="113">
        <v>-2818</v>
      </c>
      <c r="Q44" s="70"/>
      <c r="R44" s="114"/>
      <c r="S44" s="118">
        <v>-7540</v>
      </c>
      <c r="T44" s="118">
        <v>1014</v>
      </c>
      <c r="U44" s="70"/>
      <c r="V44" s="114"/>
      <c r="W44" s="366"/>
      <c r="X44" s="366"/>
      <c r="Y44" s="366"/>
    </row>
    <row r="45" spans="1:25" ht="15.75" customHeight="1" outlineLevel="1">
      <c r="A45" s="452"/>
      <c r="B45" s="455" t="s">
        <v>27</v>
      </c>
      <c r="C45" s="113">
        <v>-3249</v>
      </c>
      <c r="D45" s="118">
        <v>-3275</v>
      </c>
      <c r="E45" s="70">
        <v>8.0024622960910285E-3</v>
      </c>
      <c r="F45" s="114">
        <v>-26</v>
      </c>
      <c r="G45" s="113">
        <v>-2862</v>
      </c>
      <c r="H45" s="113">
        <v>852</v>
      </c>
      <c r="I45" s="70">
        <v>-1.2976939203354299</v>
      </c>
      <c r="J45" s="114">
        <v>3714</v>
      </c>
      <c r="K45" s="118">
        <v>-1948</v>
      </c>
      <c r="L45" s="113">
        <v>-781</v>
      </c>
      <c r="M45" s="70">
        <v>-0.59907597535934287</v>
      </c>
      <c r="N45" s="114">
        <v>1167</v>
      </c>
      <c r="O45" s="118">
        <v>-2458</v>
      </c>
      <c r="P45" s="113">
        <v>-1075</v>
      </c>
      <c r="Q45" s="70">
        <v>-0.56265256305939793</v>
      </c>
      <c r="R45" s="114">
        <v>1383</v>
      </c>
      <c r="S45" s="113">
        <v>-10517</v>
      </c>
      <c r="T45" s="118">
        <v>-4279</v>
      </c>
      <c r="U45" s="70">
        <v>-0.59313492440810123</v>
      </c>
      <c r="V45" s="114">
        <v>6238</v>
      </c>
      <c r="W45"/>
      <c r="X45"/>
      <c r="Y45"/>
    </row>
    <row r="46" spans="1:25" ht="15.75" customHeight="1" outlineLevel="1">
      <c r="A46" s="452"/>
      <c r="B46" s="455" t="s">
        <v>486</v>
      </c>
      <c r="C46" s="113">
        <v>862</v>
      </c>
      <c r="D46" s="118">
        <v>72</v>
      </c>
      <c r="E46" s="70">
        <v>-0.91647331786542918</v>
      </c>
      <c r="F46" s="114">
        <v>-790</v>
      </c>
      <c r="G46" s="113">
        <v>744</v>
      </c>
      <c r="H46" s="113">
        <v>715</v>
      </c>
      <c r="I46" s="70">
        <v>-3.8978494623655879E-2</v>
      </c>
      <c r="J46" s="114">
        <v>-29</v>
      </c>
      <c r="K46" s="118">
        <v>54</v>
      </c>
      <c r="L46" s="113">
        <v>249</v>
      </c>
      <c r="M46" s="70">
        <v>3.6111111111111107</v>
      </c>
      <c r="N46" s="114">
        <v>195</v>
      </c>
      <c r="O46" s="118">
        <v>367</v>
      </c>
      <c r="P46" s="113">
        <v>20</v>
      </c>
      <c r="Q46" s="70">
        <v>-0.94550408719346046</v>
      </c>
      <c r="R46" s="114">
        <v>-347</v>
      </c>
      <c r="S46" s="113">
        <v>2027</v>
      </c>
      <c r="T46" s="118">
        <v>1056</v>
      </c>
      <c r="U46" s="70">
        <v>-0.47903305377405037</v>
      </c>
      <c r="V46" s="114">
        <v>-971</v>
      </c>
      <c r="W46"/>
      <c r="X46"/>
      <c r="Y46"/>
    </row>
    <row r="47" spans="1:25" ht="15.75" customHeight="1">
      <c r="A47" s="452"/>
      <c r="B47" s="455" t="s">
        <v>487</v>
      </c>
      <c r="C47" s="113">
        <v>-1029</v>
      </c>
      <c r="D47" s="118">
        <v>-1586</v>
      </c>
      <c r="E47" s="70">
        <v>0.54130223517978626</v>
      </c>
      <c r="F47" s="114">
        <v>-557</v>
      </c>
      <c r="G47" s="113">
        <v>-1969</v>
      </c>
      <c r="H47" s="113">
        <v>-1171</v>
      </c>
      <c r="I47" s="70">
        <v>-0.40528186896901985</v>
      </c>
      <c r="J47" s="114">
        <v>798</v>
      </c>
      <c r="K47" s="118">
        <v>-745</v>
      </c>
      <c r="L47" s="113">
        <v>-1044</v>
      </c>
      <c r="M47" s="70">
        <v>0.40134228187919474</v>
      </c>
      <c r="N47" s="114">
        <v>-299</v>
      </c>
      <c r="O47" s="118">
        <v>-938</v>
      </c>
      <c r="P47" s="113">
        <v>-1462</v>
      </c>
      <c r="Q47" s="70">
        <v>0.55863539445629007</v>
      </c>
      <c r="R47" s="114">
        <v>-524</v>
      </c>
      <c r="S47" s="113">
        <v>-4681</v>
      </c>
      <c r="T47" s="118">
        <v>-5263</v>
      </c>
      <c r="U47" s="70">
        <v>0.12433240760521258</v>
      </c>
      <c r="V47" s="114">
        <v>-582</v>
      </c>
      <c r="W47"/>
      <c r="X47"/>
      <c r="Y47"/>
    </row>
    <row r="48" spans="1:25" ht="15.75" customHeight="1" outlineLevel="1">
      <c r="A48" s="452"/>
      <c r="B48" s="453" t="s">
        <v>488</v>
      </c>
      <c r="C48" s="113">
        <v>0</v>
      </c>
      <c r="D48" s="113">
        <v>0</v>
      </c>
      <c r="E48" s="70"/>
      <c r="F48" s="114"/>
      <c r="G48" s="31">
        <v>0</v>
      </c>
      <c r="H48" s="113">
        <v>0</v>
      </c>
      <c r="I48" s="70"/>
      <c r="J48" s="114"/>
      <c r="K48" s="30">
        <v>0</v>
      </c>
      <c r="L48" s="113">
        <v>0</v>
      </c>
      <c r="M48" s="70"/>
      <c r="N48" s="114"/>
      <c r="O48" s="30">
        <v>0</v>
      </c>
      <c r="P48" s="30"/>
      <c r="Q48" s="70"/>
      <c r="R48" s="114"/>
      <c r="S48" s="30"/>
      <c r="T48" s="30"/>
      <c r="U48" s="70"/>
      <c r="V48" s="114"/>
      <c r="W48"/>
      <c r="X48"/>
      <c r="Y48"/>
    </row>
    <row r="49" spans="1:25" ht="15.75" customHeight="1" outlineLevel="1">
      <c r="A49" s="461" t="s">
        <v>489</v>
      </c>
      <c r="B49" s="462"/>
      <c r="C49" s="22">
        <v>-3416</v>
      </c>
      <c r="D49" s="22">
        <v>-4776</v>
      </c>
      <c r="E49" s="85">
        <v>0.39812646370023419</v>
      </c>
      <c r="F49" s="115">
        <v>-1360</v>
      </c>
      <c r="G49" s="22">
        <v>-4343</v>
      </c>
      <c r="H49" s="23">
        <v>-1652</v>
      </c>
      <c r="I49" s="85">
        <v>-0.61961777573106147</v>
      </c>
      <c r="J49" s="115">
        <v>2691</v>
      </c>
      <c r="K49" s="22">
        <v>-7254</v>
      </c>
      <c r="L49" s="23">
        <v>2322</v>
      </c>
      <c r="M49" s="85">
        <v>-1.3200992555831266</v>
      </c>
      <c r="N49" s="115">
        <v>9576</v>
      </c>
      <c r="O49" s="22">
        <v>-5099</v>
      </c>
      <c r="P49" s="22">
        <v>-5318</v>
      </c>
      <c r="Q49" s="85">
        <v>4.2949597960384445E-2</v>
      </c>
      <c r="R49" s="115">
        <v>-219</v>
      </c>
      <c r="S49" s="22">
        <v>-20486</v>
      </c>
      <c r="T49" s="22">
        <v>-9424</v>
      </c>
      <c r="U49" s="85">
        <v>-0.53997852191740703</v>
      </c>
      <c r="V49" s="115">
        <v>11062</v>
      </c>
      <c r="W49"/>
      <c r="X49"/>
      <c r="Y49"/>
    </row>
    <row r="50" spans="1:25" ht="15.75" customHeight="1" outlineLevel="1">
      <c r="A50" s="452" t="s">
        <v>28</v>
      </c>
      <c r="B50" s="453"/>
      <c r="C50" s="24">
        <v>0</v>
      </c>
      <c r="D50" s="30">
        <v>0</v>
      </c>
      <c r="E50" s="70"/>
      <c r="F50" s="71"/>
      <c r="G50" s="36">
        <v>0</v>
      </c>
      <c r="H50" s="113">
        <v>0</v>
      </c>
      <c r="I50" s="70"/>
      <c r="J50" s="71"/>
      <c r="K50" s="30">
        <v>0</v>
      </c>
      <c r="L50" s="30"/>
      <c r="M50" s="70"/>
      <c r="N50" s="71"/>
      <c r="O50" s="30">
        <v>0</v>
      </c>
      <c r="P50" s="30"/>
      <c r="Q50" s="70"/>
      <c r="R50" s="71"/>
      <c r="S50" s="30"/>
      <c r="T50" s="30"/>
      <c r="U50" s="70"/>
      <c r="V50" s="71"/>
      <c r="W50"/>
      <c r="X50"/>
      <c r="Y50"/>
    </row>
    <row r="51" spans="1:25" s="121" customFormat="1" ht="15.75" customHeight="1" outlineLevel="1">
      <c r="A51" s="454"/>
      <c r="B51" s="455" t="s">
        <v>490</v>
      </c>
      <c r="C51" s="30">
        <v>0</v>
      </c>
      <c r="D51" s="30">
        <v>0</v>
      </c>
      <c r="E51" s="70"/>
      <c r="F51" s="114">
        <v>0</v>
      </c>
      <c r="G51" s="113">
        <v>0</v>
      </c>
      <c r="H51" s="113">
        <v>0</v>
      </c>
      <c r="I51" s="70"/>
      <c r="J51" s="114">
        <v>0</v>
      </c>
      <c r="K51" s="118">
        <v>0</v>
      </c>
      <c r="L51" s="113">
        <v>0</v>
      </c>
      <c r="M51" s="70"/>
      <c r="N51" s="114">
        <v>0</v>
      </c>
      <c r="O51" s="118">
        <v>0</v>
      </c>
      <c r="P51" s="113">
        <v>0</v>
      </c>
      <c r="Q51" s="70"/>
      <c r="R51" s="114">
        <v>0</v>
      </c>
      <c r="S51" s="34">
        <v>0</v>
      </c>
      <c r="T51" s="34">
        <v>0</v>
      </c>
      <c r="U51" s="70"/>
      <c r="V51" s="114">
        <v>0</v>
      </c>
      <c r="W51" s="119"/>
      <c r="X51" s="119"/>
      <c r="Y51" s="119"/>
    </row>
    <row r="52" spans="1:25" ht="15.75" customHeight="1" outlineLevel="1">
      <c r="A52" s="452"/>
      <c r="B52" s="453" t="s">
        <v>491</v>
      </c>
      <c r="C52" s="30">
        <v>0</v>
      </c>
      <c r="D52" s="30">
        <v>0</v>
      </c>
      <c r="E52" s="70"/>
      <c r="F52" s="114">
        <v>0</v>
      </c>
      <c r="G52" s="113">
        <v>0</v>
      </c>
      <c r="H52" s="113">
        <v>0</v>
      </c>
      <c r="I52" s="70"/>
      <c r="J52" s="114">
        <v>0</v>
      </c>
      <c r="K52" s="118">
        <v>0</v>
      </c>
      <c r="L52" s="113">
        <v>0</v>
      </c>
      <c r="M52" s="70"/>
      <c r="N52" s="114">
        <v>0</v>
      </c>
      <c r="O52" s="118">
        <v>0</v>
      </c>
      <c r="P52" s="113">
        <v>0</v>
      </c>
      <c r="Q52" s="70"/>
      <c r="R52" s="114">
        <v>0</v>
      </c>
      <c r="S52" s="113"/>
      <c r="T52" s="113"/>
      <c r="U52" s="70"/>
      <c r="V52" s="114">
        <v>0</v>
      </c>
      <c r="W52"/>
      <c r="X52"/>
      <c r="Y52"/>
    </row>
    <row r="53" spans="1:25" ht="15.75" customHeight="1" outlineLevel="1">
      <c r="A53" s="452"/>
      <c r="B53" s="453" t="s">
        <v>492</v>
      </c>
      <c r="C53" s="30">
        <v>0</v>
      </c>
      <c r="D53" s="30">
        <v>0</v>
      </c>
      <c r="E53" s="70"/>
      <c r="F53" s="114"/>
      <c r="G53" s="113">
        <v>0</v>
      </c>
      <c r="H53" s="113">
        <v>0</v>
      </c>
      <c r="I53" s="70"/>
      <c r="J53" s="114"/>
      <c r="K53" s="118">
        <v>0</v>
      </c>
      <c r="L53" s="113">
        <v>0</v>
      </c>
      <c r="M53" s="70"/>
      <c r="N53" s="114"/>
      <c r="O53" s="118">
        <v>0</v>
      </c>
      <c r="P53" s="113">
        <v>0</v>
      </c>
      <c r="Q53" s="70"/>
      <c r="R53" s="114"/>
      <c r="S53" s="113"/>
      <c r="T53" s="113"/>
      <c r="U53" s="70"/>
      <c r="V53" s="114"/>
      <c r="W53"/>
      <c r="X53"/>
      <c r="Y53"/>
    </row>
    <row r="54" spans="1:25" ht="15.75" customHeight="1" outlineLevel="1">
      <c r="A54" s="452"/>
      <c r="B54" s="453" t="s">
        <v>29</v>
      </c>
      <c r="C54" s="30">
        <v>0</v>
      </c>
      <c r="D54" s="30">
        <v>0</v>
      </c>
      <c r="E54" s="70"/>
      <c r="F54" s="114">
        <v>0</v>
      </c>
      <c r="G54" s="113">
        <v>-87</v>
      </c>
      <c r="H54" s="113">
        <v>0</v>
      </c>
      <c r="I54" s="70"/>
      <c r="J54" s="114">
        <v>87</v>
      </c>
      <c r="K54" s="118">
        <v>86</v>
      </c>
      <c r="L54" s="113">
        <v>0</v>
      </c>
      <c r="M54" s="70"/>
      <c r="N54" s="114">
        <v>-86</v>
      </c>
      <c r="O54" s="118">
        <v>1</v>
      </c>
      <c r="P54" s="113">
        <v>0</v>
      </c>
      <c r="Q54" s="70"/>
      <c r="R54" s="114">
        <v>-1</v>
      </c>
      <c r="S54" s="113"/>
      <c r="T54" s="113">
        <v>0</v>
      </c>
      <c r="U54" s="70"/>
      <c r="V54" s="114">
        <v>0</v>
      </c>
      <c r="W54"/>
      <c r="X54"/>
      <c r="Y54"/>
    </row>
    <row r="55" spans="1:25" ht="15.75" customHeight="1" outlineLevel="1">
      <c r="A55" s="452"/>
      <c r="B55" s="453" t="s">
        <v>462</v>
      </c>
      <c r="C55" s="30">
        <v>0</v>
      </c>
      <c r="D55" s="30">
        <v>0</v>
      </c>
      <c r="E55" s="70" t="e">
        <v>#DIV/0!</v>
      </c>
      <c r="F55" s="114">
        <v>0</v>
      </c>
      <c r="G55" s="113">
        <v>31592</v>
      </c>
      <c r="H55" s="113">
        <v>0</v>
      </c>
      <c r="I55" s="70">
        <v>-1</v>
      </c>
      <c r="J55" s="114">
        <v>-31592</v>
      </c>
      <c r="K55" s="118">
        <v>22765</v>
      </c>
      <c r="L55" s="113">
        <v>50261</v>
      </c>
      <c r="M55" s="70">
        <v>1.2078190204260926</v>
      </c>
      <c r="N55" s="114">
        <v>27496</v>
      </c>
      <c r="O55" s="118">
        <v>1150</v>
      </c>
      <c r="P55" s="113">
        <v>0</v>
      </c>
      <c r="Q55" s="70">
        <v>-1</v>
      </c>
      <c r="R55" s="114">
        <v>-1150</v>
      </c>
      <c r="S55" s="113">
        <v>-54508</v>
      </c>
      <c r="T55" s="113">
        <v>50261</v>
      </c>
      <c r="U55" s="70">
        <v>-1.9220848315843546</v>
      </c>
      <c r="V55" s="114">
        <v>104769</v>
      </c>
      <c r="W55"/>
      <c r="X55"/>
      <c r="Y55"/>
    </row>
    <row r="56" spans="1:25" ht="15.75" customHeight="1">
      <c r="A56" s="452"/>
      <c r="B56" s="453" t="s">
        <v>493</v>
      </c>
      <c r="C56" s="113">
        <v>-1644</v>
      </c>
      <c r="D56" s="113">
        <v>-25896</v>
      </c>
      <c r="E56" s="70">
        <v>14.751824817518248</v>
      </c>
      <c r="F56" s="114">
        <v>-24252</v>
      </c>
      <c r="G56" s="113">
        <v>-19962</v>
      </c>
      <c r="H56" s="113">
        <v>-6085</v>
      </c>
      <c r="I56" s="70">
        <v>-0.69517082456667667</v>
      </c>
      <c r="J56" s="114">
        <v>13877</v>
      </c>
      <c r="K56" s="118">
        <v>-27586</v>
      </c>
      <c r="L56" s="113">
        <v>-3109</v>
      </c>
      <c r="M56" s="70">
        <v>-0.88729790473428549</v>
      </c>
      <c r="N56" s="114">
        <v>24477</v>
      </c>
      <c r="O56" s="118">
        <v>-5316</v>
      </c>
      <c r="P56" s="113">
        <v>-22908</v>
      </c>
      <c r="Q56" s="70">
        <v>3.3092550790067721</v>
      </c>
      <c r="R56" s="114">
        <v>-17592</v>
      </c>
      <c r="S56" s="113">
        <v>55507</v>
      </c>
      <c r="T56" s="113">
        <v>-57998</v>
      </c>
      <c r="U56" s="70">
        <v>-2.0448772226926333</v>
      </c>
      <c r="V56" s="114">
        <v>-113505</v>
      </c>
      <c r="W56"/>
      <c r="X56"/>
      <c r="Y56"/>
    </row>
    <row r="57" spans="1:25" ht="15.75" customHeight="1">
      <c r="A57" s="452"/>
      <c r="B57" s="453" t="s">
        <v>414</v>
      </c>
      <c r="C57" s="30">
        <v>0</v>
      </c>
      <c r="D57" s="113">
        <v>416</v>
      </c>
      <c r="E57" s="70"/>
      <c r="F57" s="114"/>
      <c r="G57" s="113"/>
      <c r="H57" s="113">
        <v>-416</v>
      </c>
      <c r="I57" s="70"/>
      <c r="J57" s="114"/>
      <c r="K57" s="118"/>
      <c r="L57" s="113">
        <v>0</v>
      </c>
      <c r="M57" s="70"/>
      <c r="N57" s="114"/>
      <c r="O57" s="118"/>
      <c r="P57" s="113">
        <v>0</v>
      </c>
      <c r="Q57" s="70"/>
      <c r="R57" s="114"/>
      <c r="S57" s="113">
        <v>0</v>
      </c>
      <c r="T57" s="113">
        <v>0</v>
      </c>
      <c r="U57" s="70"/>
      <c r="V57" s="114"/>
      <c r="W57" s="366"/>
      <c r="X57" s="366"/>
      <c r="Y57" s="366"/>
    </row>
    <row r="58" spans="1:25" ht="15.75" customHeight="1">
      <c r="A58" s="452"/>
      <c r="B58" s="453" t="s">
        <v>415</v>
      </c>
      <c r="C58" s="30">
        <v>0</v>
      </c>
      <c r="D58" s="113">
        <v>-724</v>
      </c>
      <c r="E58" s="70"/>
      <c r="F58" s="114"/>
      <c r="G58" s="113"/>
      <c r="H58" s="113">
        <v>-1091</v>
      </c>
      <c r="I58" s="70"/>
      <c r="J58" s="114"/>
      <c r="K58" s="118"/>
      <c r="L58" s="113">
        <v>-1098</v>
      </c>
      <c r="M58" s="70"/>
      <c r="N58" s="114"/>
      <c r="O58" s="118"/>
      <c r="P58" s="113">
        <v>-891</v>
      </c>
      <c r="Q58" s="70"/>
      <c r="R58" s="114"/>
      <c r="S58" s="113">
        <v>0</v>
      </c>
      <c r="T58" s="113">
        <v>-3804</v>
      </c>
      <c r="U58" s="70"/>
      <c r="V58" s="114"/>
      <c r="W58" s="366"/>
      <c r="X58" s="366"/>
      <c r="Y58" s="366"/>
    </row>
    <row r="59" spans="1:25" ht="15.75" customHeight="1">
      <c r="A59" s="452"/>
      <c r="B59" s="453" t="s">
        <v>494</v>
      </c>
      <c r="C59" s="25">
        <v>0</v>
      </c>
      <c r="D59" s="113">
        <v>0</v>
      </c>
      <c r="E59" s="70"/>
      <c r="F59" s="71"/>
      <c r="G59" s="30">
        <v>0</v>
      </c>
      <c r="H59" s="113">
        <v>-1</v>
      </c>
      <c r="I59" s="70"/>
      <c r="J59" s="71"/>
      <c r="K59" s="118">
        <v>0</v>
      </c>
      <c r="L59" s="113">
        <v>1</v>
      </c>
      <c r="M59" s="70"/>
      <c r="N59" s="71"/>
      <c r="O59" s="118">
        <v>0</v>
      </c>
      <c r="P59" s="113">
        <v>-1</v>
      </c>
      <c r="Q59" s="70"/>
      <c r="R59" s="71"/>
      <c r="S59" s="113">
        <v>0</v>
      </c>
      <c r="T59" s="113">
        <v>-1</v>
      </c>
      <c r="U59" s="70"/>
      <c r="V59" s="71"/>
      <c r="W59"/>
      <c r="X59"/>
      <c r="Y59"/>
    </row>
    <row r="60" spans="1:25" ht="15.75" customHeight="1">
      <c r="A60" s="461" t="s">
        <v>495</v>
      </c>
      <c r="B60" s="462"/>
      <c r="C60" s="22">
        <v>-1644</v>
      </c>
      <c r="D60" s="22">
        <v>-26204</v>
      </c>
      <c r="E60" s="85">
        <v>14.939172749391728</v>
      </c>
      <c r="F60" s="86">
        <v>-24560</v>
      </c>
      <c r="G60" s="22">
        <v>11543</v>
      </c>
      <c r="H60" s="23">
        <v>-7593</v>
      </c>
      <c r="I60" s="85">
        <v>-1.6578012648358311</v>
      </c>
      <c r="J60" s="86">
        <v>-19136</v>
      </c>
      <c r="K60" s="22">
        <v>-4735</v>
      </c>
      <c r="L60" s="23">
        <v>46055</v>
      </c>
      <c r="M60" s="85">
        <v>-10.726504751847941</v>
      </c>
      <c r="N60" s="86">
        <v>50790</v>
      </c>
      <c r="O60" s="22">
        <v>-4165</v>
      </c>
      <c r="P60" s="22">
        <v>-23800</v>
      </c>
      <c r="Q60" s="85">
        <v>4.7142857142857144</v>
      </c>
      <c r="R60" s="86">
        <v>-19635</v>
      </c>
      <c r="S60" s="22">
        <v>999</v>
      </c>
      <c r="T60" s="22">
        <v>-11542</v>
      </c>
      <c r="U60" s="85">
        <v>-12.553553553553554</v>
      </c>
      <c r="V60" s="86">
        <v>-12541</v>
      </c>
      <c r="W60"/>
      <c r="X60"/>
      <c r="Y60"/>
    </row>
    <row r="61" spans="1:25" ht="15.75" customHeight="1" thickBot="1">
      <c r="A61" s="463"/>
      <c r="B61" s="464" t="s">
        <v>30</v>
      </c>
      <c r="C61" s="26">
        <v>11932</v>
      </c>
      <c r="D61" s="26">
        <v>-23038</v>
      </c>
      <c r="E61" s="87">
        <v>-2.930774388199799</v>
      </c>
      <c r="F61" s="88">
        <v>-34970</v>
      </c>
      <c r="G61" s="26">
        <v>20348.893877373921</v>
      </c>
      <c r="H61" s="26">
        <v>-18848.919810000014</v>
      </c>
      <c r="I61" s="87">
        <v>-1.9262871939667572</v>
      </c>
      <c r="J61" s="88">
        <v>-39197.813687373935</v>
      </c>
      <c r="K61" s="26">
        <v>-1592</v>
      </c>
      <c r="L61" s="26">
        <v>50873.690930000012</v>
      </c>
      <c r="M61" s="87">
        <v>-32.955836011306545</v>
      </c>
      <c r="N61" s="88">
        <v>52465.690930000012</v>
      </c>
      <c r="O61" s="26">
        <v>24343</v>
      </c>
      <c r="P61" s="26">
        <v>-24738.77111999999</v>
      </c>
      <c r="Q61" s="87">
        <v>-2.0162581078749531</v>
      </c>
      <c r="R61" s="88">
        <v>-49081.77111999999</v>
      </c>
      <c r="S61" s="26">
        <v>55032</v>
      </c>
      <c r="T61" s="26">
        <v>-15752</v>
      </c>
      <c r="U61" s="87">
        <v>-1.2862334641663034</v>
      </c>
      <c r="V61" s="88">
        <v>-70784</v>
      </c>
      <c r="W61"/>
      <c r="X61"/>
      <c r="Y61"/>
    </row>
    <row r="62" spans="1:25" ht="15.75" customHeight="1">
      <c r="A62" s="452"/>
      <c r="B62" s="453"/>
      <c r="C62" s="21"/>
      <c r="D62" s="30"/>
      <c r="E62" s="70"/>
      <c r="F62" s="71"/>
      <c r="G62" s="21"/>
      <c r="H62" s="21"/>
      <c r="I62" s="70"/>
      <c r="J62" s="71"/>
      <c r="K62" s="30">
        <v>0</v>
      </c>
      <c r="L62" s="30"/>
      <c r="M62" s="70"/>
      <c r="N62" s="71"/>
      <c r="O62" s="30">
        <v>0</v>
      </c>
      <c r="P62" s="30"/>
      <c r="Q62" s="70"/>
      <c r="R62" s="71"/>
      <c r="S62" s="31"/>
      <c r="T62" s="31"/>
      <c r="U62" s="70"/>
      <c r="V62" s="71"/>
      <c r="W62"/>
      <c r="X62"/>
      <c r="Y62"/>
    </row>
    <row r="63" spans="1:25" ht="15.75" customHeight="1">
      <c r="A63" s="452"/>
      <c r="B63" s="458" t="s">
        <v>496</v>
      </c>
      <c r="C63" s="35">
        <v>14829</v>
      </c>
      <c r="D63" s="405">
        <v>69861</v>
      </c>
      <c r="E63" s="89">
        <v>3.7111066154157397</v>
      </c>
      <c r="F63" s="114">
        <v>55032</v>
      </c>
      <c r="G63" s="35">
        <v>26761.106122626079</v>
      </c>
      <c r="H63" s="21">
        <v>46823</v>
      </c>
      <c r="I63" s="89">
        <v>0.74966609322668898</v>
      </c>
      <c r="J63" s="114">
        <v>20061.893877373921</v>
      </c>
      <c r="K63" s="30">
        <v>47110</v>
      </c>
      <c r="L63" s="113">
        <v>27974.080189999986</v>
      </c>
      <c r="M63" s="89">
        <v>-0.40619655720653813</v>
      </c>
      <c r="N63" s="114">
        <v>-19135.919810000014</v>
      </c>
      <c r="O63" s="30">
        <v>45518</v>
      </c>
      <c r="P63" s="30">
        <v>78847.77111999999</v>
      </c>
      <c r="Q63" s="89">
        <v>0.73223276769629586</v>
      </c>
      <c r="R63" s="114">
        <v>33329.77111999999</v>
      </c>
      <c r="S63" s="113">
        <v>14829</v>
      </c>
      <c r="T63" s="113">
        <v>69861</v>
      </c>
      <c r="U63" s="89">
        <v>3.7111066154157397</v>
      </c>
      <c r="V63" s="114">
        <v>55032</v>
      </c>
      <c r="W63"/>
      <c r="X63"/>
      <c r="Y63"/>
    </row>
    <row r="64" spans="1:25" ht="15.75" customHeight="1">
      <c r="A64" s="452"/>
      <c r="B64" s="453"/>
      <c r="C64" s="21"/>
      <c r="D64" s="30"/>
      <c r="E64" s="70"/>
      <c r="F64" s="71"/>
      <c r="G64" s="21"/>
      <c r="H64" s="21"/>
      <c r="I64" s="70"/>
      <c r="J64" s="71"/>
      <c r="K64" s="30">
        <v>0</v>
      </c>
      <c r="L64" s="30"/>
      <c r="M64" s="70"/>
      <c r="N64" s="71"/>
      <c r="O64" s="30">
        <v>0</v>
      </c>
      <c r="P64" s="30"/>
      <c r="Q64" s="70"/>
      <c r="R64" s="71"/>
      <c r="S64" s="30"/>
      <c r="T64" s="30"/>
      <c r="U64" s="70"/>
      <c r="V64" s="71"/>
    </row>
    <row r="65" spans="1:22" ht="15.75" customHeight="1" thickBot="1">
      <c r="A65" s="459"/>
      <c r="B65" s="460" t="s">
        <v>497</v>
      </c>
      <c r="C65" s="27">
        <v>26761</v>
      </c>
      <c r="D65" s="27">
        <v>46823</v>
      </c>
      <c r="E65" s="90">
        <v>0.74967303165053623</v>
      </c>
      <c r="F65" s="116">
        <v>20062</v>
      </c>
      <c r="G65" s="27">
        <v>47110</v>
      </c>
      <c r="H65" s="27">
        <v>27974.080189999986</v>
      </c>
      <c r="I65" s="90">
        <v>-0.40619655720653813</v>
      </c>
      <c r="J65" s="116">
        <v>-19135.919810000014</v>
      </c>
      <c r="K65" s="27">
        <v>45518</v>
      </c>
      <c r="L65" s="27">
        <v>78847.77111999999</v>
      </c>
      <c r="M65" s="90">
        <v>0.73223276769629586</v>
      </c>
      <c r="N65" s="116">
        <v>33329.77111999999</v>
      </c>
      <c r="O65" s="27">
        <v>69861</v>
      </c>
      <c r="P65" s="27">
        <v>54109</v>
      </c>
      <c r="Q65" s="90">
        <v>-0.22547630294441823</v>
      </c>
      <c r="R65" s="116">
        <v>-15752</v>
      </c>
      <c r="S65" s="27">
        <v>69861</v>
      </c>
      <c r="T65" s="27">
        <v>54109</v>
      </c>
      <c r="U65" s="90">
        <v>-0.22547630294441823</v>
      </c>
      <c r="V65" s="116">
        <v>-15752</v>
      </c>
    </row>
    <row r="66" spans="1:22" ht="15.75" customHeight="1">
      <c r="C66" s="106"/>
      <c r="D66" s="106"/>
      <c r="K66" s="105"/>
      <c r="L66" s="402"/>
      <c r="O66" s="105"/>
      <c r="P66" s="106"/>
      <c r="S66" s="50"/>
    </row>
    <row r="67" spans="1:22" ht="15.75" hidden="1" customHeight="1">
      <c r="L67" s="401"/>
      <c r="O67" s="58">
        <v>0</v>
      </c>
      <c r="P67" s="401">
        <f>P65-T65</f>
        <v>0</v>
      </c>
    </row>
    <row r="68" spans="1:22" s="46" customFormat="1" ht="12" hidden="1">
      <c r="A68" s="47" t="s">
        <v>57</v>
      </c>
      <c r="B68" s="47"/>
      <c r="C68" s="47"/>
      <c r="D68" s="47"/>
      <c r="E68" s="354"/>
      <c r="F68" s="354"/>
      <c r="G68" s="47"/>
      <c r="H68" s="47"/>
      <c r="I68" s="363" t="str">
        <f>G8</f>
        <v>2T18</v>
      </c>
      <c r="J68" s="364" t="str">
        <f>H8</f>
        <v>2T19</v>
      </c>
      <c r="K68" s="47"/>
      <c r="L68" s="47"/>
      <c r="M68" s="363" t="str">
        <f>K8</f>
        <v>3T18</v>
      </c>
      <c r="N68" s="364" t="str">
        <f>L8</f>
        <v>3T19</v>
      </c>
      <c r="O68" s="47"/>
      <c r="P68" s="47"/>
      <c r="Q68" s="363" t="str">
        <f>O8</f>
        <v>4T18</v>
      </c>
      <c r="R68" s="364" t="str">
        <f>P8</f>
        <v>4T19</v>
      </c>
      <c r="S68" s="47"/>
      <c r="T68" s="47"/>
      <c r="U68" s="363">
        <f>S8</f>
        <v>2018</v>
      </c>
      <c r="V68" s="364">
        <f>T8</f>
        <v>2019</v>
      </c>
    </row>
    <row r="69" spans="1:22" s="46" customFormat="1" ht="12" hidden="1">
      <c r="A69" s="47" t="s">
        <v>58</v>
      </c>
      <c r="B69" s="47"/>
      <c r="C69" s="49">
        <v>-3984</v>
      </c>
      <c r="D69" s="49">
        <f>D10</f>
        <v>-8217</v>
      </c>
      <c r="E69" s="355">
        <f>C69/1000</f>
        <v>-3.984</v>
      </c>
      <c r="F69" s="355">
        <f>D69/1000</f>
        <v>-8.2170000000000005</v>
      </c>
      <c r="G69" s="49">
        <v>-1982.7941141498231</v>
      </c>
      <c r="H69" s="49">
        <f>H10</f>
        <v>-52256.919810000014</v>
      </c>
      <c r="I69" s="359">
        <f>G69/10^3</f>
        <v>-1.9827941141498231</v>
      </c>
      <c r="J69" s="360">
        <f>H69/10^3</f>
        <v>-52.256919810000014</v>
      </c>
      <c r="K69" s="49">
        <v>-6151.2058858501769</v>
      </c>
      <c r="L69" s="49">
        <v>-13035</v>
      </c>
      <c r="M69" s="359">
        <f>K69/10^3</f>
        <v>-6.1512058858501772</v>
      </c>
      <c r="N69" s="360">
        <f>L69/10^3</f>
        <v>-13.035</v>
      </c>
      <c r="O69" s="49">
        <v>23426</v>
      </c>
      <c r="P69" s="49" t="e">
        <f>T69-#REF!</f>
        <v>#REF!</v>
      </c>
      <c r="Q69" s="359">
        <f>O69/10^3</f>
        <v>23.425999999999998</v>
      </c>
      <c r="R69" s="360" t="e">
        <f>P69/10^3</f>
        <v>#REF!</v>
      </c>
      <c r="S69" s="49">
        <v>1855</v>
      </c>
      <c r="T69" s="49">
        <f>T10</f>
        <v>-131828</v>
      </c>
      <c r="U69" s="359">
        <f>S69/10^3</f>
        <v>1.855</v>
      </c>
      <c r="V69" s="360">
        <f>T69/10^3</f>
        <v>-131.828</v>
      </c>
    </row>
    <row r="70" spans="1:22" s="46" customFormat="1" ht="12" hidden="1">
      <c r="A70" s="47" t="s">
        <v>59</v>
      </c>
      <c r="B70" s="47"/>
      <c r="C70" s="49">
        <v>12639</v>
      </c>
      <c r="D70" s="49">
        <f>SUM(D12:D24)</f>
        <v>6088</v>
      </c>
      <c r="E70" s="355">
        <f t="shared" ref="E70:E76" si="0">C70/1000</f>
        <v>12.638999999999999</v>
      </c>
      <c r="F70" s="355">
        <f t="shared" ref="F70:F76" si="1">D70/1000</f>
        <v>6.0880000000000001</v>
      </c>
      <c r="G70" s="49">
        <v>-19972</v>
      </c>
      <c r="H70" s="49">
        <f>SUM(H12:H24)</f>
        <v>32423</v>
      </c>
      <c r="I70" s="359">
        <f t="shared" ref="I70:I76" si="2">G70/10^3</f>
        <v>-19.972000000000001</v>
      </c>
      <c r="J70" s="360">
        <f t="shared" ref="J70:J76" si="3">H70/10^3</f>
        <v>32.423000000000002</v>
      </c>
      <c r="K70" s="49">
        <v>4694</v>
      </c>
      <c r="L70" s="49">
        <v>-38398</v>
      </c>
      <c r="M70" s="359">
        <f t="shared" ref="M70:M76" si="4">K70/10^3</f>
        <v>4.694</v>
      </c>
      <c r="N70" s="360">
        <f t="shared" ref="N70:N76" si="5">L70/10^3</f>
        <v>-38.398000000000003</v>
      </c>
      <c r="O70" s="49">
        <v>9512</v>
      </c>
      <c r="P70" s="49" t="e">
        <f>T70-#REF!</f>
        <v>#REF!</v>
      </c>
      <c r="Q70" s="359">
        <f t="shared" ref="Q70:Q76" si="6">O70/10^3</f>
        <v>9.5120000000000005</v>
      </c>
      <c r="R70" s="360" t="e">
        <f t="shared" ref="R70:R76" si="7">P70/10^3</f>
        <v>#REF!</v>
      </c>
      <c r="S70" s="49">
        <v>-212</v>
      </c>
      <c r="T70" s="49">
        <f>SUM(T12:T24)</f>
        <v>145248</v>
      </c>
      <c r="U70" s="359">
        <f t="shared" ref="U70:U76" si="8">S70/10^3</f>
        <v>-0.21199999999999999</v>
      </c>
      <c r="V70" s="360">
        <f t="shared" ref="V70:V76" si="9">T70/10^3</f>
        <v>145.24799999999999</v>
      </c>
    </row>
    <row r="71" spans="1:22" s="46" customFormat="1" ht="12" hidden="1">
      <c r="A71" s="47" t="s">
        <v>60</v>
      </c>
      <c r="B71" s="47"/>
      <c r="C71" s="49">
        <v>18784</v>
      </c>
      <c r="D71" s="49">
        <f>SUM(D27:D37)</f>
        <v>10071</v>
      </c>
      <c r="E71" s="355">
        <f t="shared" si="0"/>
        <v>18.783999999999999</v>
      </c>
      <c r="F71" s="355">
        <f t="shared" si="1"/>
        <v>10.071</v>
      </c>
      <c r="G71" s="49">
        <v>51473.021809999998</v>
      </c>
      <c r="H71" s="49">
        <f>SUM(H27:H37)</f>
        <v>10230</v>
      </c>
      <c r="I71" s="359">
        <f t="shared" si="2"/>
        <v>51.473021809999999</v>
      </c>
      <c r="J71" s="360">
        <f t="shared" si="3"/>
        <v>10.23</v>
      </c>
      <c r="K71" s="49">
        <v>15721.271909999996</v>
      </c>
      <c r="L71" s="49">
        <v>75060.293720000001</v>
      </c>
      <c r="M71" s="359">
        <f t="shared" si="4"/>
        <v>15.721271909999995</v>
      </c>
      <c r="N71" s="360">
        <f t="shared" si="5"/>
        <v>75.060293720000004</v>
      </c>
      <c r="O71" s="49">
        <v>-35629.293720000001</v>
      </c>
      <c r="P71" s="49" t="e">
        <f>T71-#REF!</f>
        <v>#REF!</v>
      </c>
      <c r="Q71" s="359">
        <f t="shared" si="6"/>
        <v>-35.62929372</v>
      </c>
      <c r="R71" s="360" t="e">
        <f t="shared" si="7"/>
        <v>#REF!</v>
      </c>
      <c r="S71" s="49">
        <v>49808</v>
      </c>
      <c r="T71" s="49">
        <f>SUM(T27:T37)</f>
        <v>-8206</v>
      </c>
      <c r="U71" s="359">
        <f t="shared" si="8"/>
        <v>49.808</v>
      </c>
      <c r="V71" s="360">
        <f t="shared" si="9"/>
        <v>-8.2059999999999995</v>
      </c>
    </row>
    <row r="72" spans="1:22" ht="12" hidden="1">
      <c r="A72" s="47" t="s">
        <v>61</v>
      </c>
      <c r="B72" s="47"/>
      <c r="C72" s="49">
        <v>25</v>
      </c>
      <c r="D72" s="49">
        <f>SUM(D40:D48)+D81</f>
        <v>-4776</v>
      </c>
      <c r="E72" s="355">
        <f t="shared" si="0"/>
        <v>2.5000000000000001E-2</v>
      </c>
      <c r="F72" s="355">
        <f t="shared" si="1"/>
        <v>-4.7759999999999998</v>
      </c>
      <c r="G72" s="49">
        <v>-1787</v>
      </c>
      <c r="H72" s="49">
        <f>SUM(H40:H48)+H81</f>
        <v>-1652</v>
      </c>
      <c r="I72" s="359">
        <f t="shared" si="2"/>
        <v>-1.7869999999999999</v>
      </c>
      <c r="J72" s="360">
        <f t="shared" si="3"/>
        <v>-1.6519999999999999</v>
      </c>
      <c r="K72" s="49">
        <v>-903</v>
      </c>
      <c r="L72" s="49">
        <v>3415</v>
      </c>
      <c r="M72" s="359">
        <f t="shared" si="4"/>
        <v>-0.90300000000000002</v>
      </c>
      <c r="N72" s="360">
        <f t="shared" si="5"/>
        <v>3.415</v>
      </c>
      <c r="O72" s="49">
        <v>-4087</v>
      </c>
      <c r="P72" s="49" t="e">
        <f>T72-#REF!</f>
        <v>#REF!</v>
      </c>
      <c r="Q72" s="359">
        <f t="shared" si="6"/>
        <v>-4.0869999999999997</v>
      </c>
      <c r="R72" s="360" t="e">
        <f t="shared" si="7"/>
        <v>#REF!</v>
      </c>
      <c r="S72" s="49">
        <v>-8805</v>
      </c>
      <c r="T72" s="49">
        <f>T49</f>
        <v>-9424</v>
      </c>
      <c r="U72" s="359">
        <f t="shared" si="8"/>
        <v>-8.8049999999999997</v>
      </c>
      <c r="V72" s="360">
        <f t="shared" si="9"/>
        <v>-9.4239999999999995</v>
      </c>
    </row>
    <row r="73" spans="1:22" ht="12" hidden="1">
      <c r="A73" s="47" t="s">
        <v>62</v>
      </c>
      <c r="B73" s="47"/>
      <c r="C73" s="49">
        <v>-21885</v>
      </c>
      <c r="D73" s="49">
        <f>SUM(D50:D59)</f>
        <v>-26204</v>
      </c>
      <c r="E73" s="355">
        <f t="shared" si="0"/>
        <v>-21.885000000000002</v>
      </c>
      <c r="F73" s="355">
        <f t="shared" si="1"/>
        <v>-26.204000000000001</v>
      </c>
      <c r="G73" s="49">
        <v>-23731</v>
      </c>
      <c r="H73" s="49">
        <f>SUM(H50:H59)</f>
        <v>-7593</v>
      </c>
      <c r="I73" s="359">
        <f t="shared" si="2"/>
        <v>-23.731000000000002</v>
      </c>
      <c r="J73" s="360">
        <f t="shared" si="3"/>
        <v>-7.593</v>
      </c>
      <c r="K73" s="49">
        <v>21050</v>
      </c>
      <c r="L73" s="49">
        <v>-12695</v>
      </c>
      <c r="M73" s="359">
        <f t="shared" si="4"/>
        <v>21.05</v>
      </c>
      <c r="N73" s="360">
        <f t="shared" si="5"/>
        <v>-12.695</v>
      </c>
      <c r="O73" s="49">
        <v>-42888</v>
      </c>
      <c r="P73" s="49" t="e">
        <f>T73-#REF!</f>
        <v>#REF!</v>
      </c>
      <c r="Q73" s="359">
        <f t="shared" si="6"/>
        <v>-42.887999999999998</v>
      </c>
      <c r="R73" s="360" t="e">
        <f t="shared" si="7"/>
        <v>#REF!</v>
      </c>
      <c r="S73" s="49">
        <v>-45684</v>
      </c>
      <c r="T73" s="49">
        <f>SUM(T50:T59)</f>
        <v>-11542</v>
      </c>
      <c r="U73" s="359">
        <f t="shared" si="8"/>
        <v>-45.683999999999997</v>
      </c>
      <c r="V73" s="360">
        <f t="shared" si="9"/>
        <v>-11.542</v>
      </c>
    </row>
    <row r="74" spans="1:22" ht="12" hidden="1">
      <c r="A74" s="51" t="s">
        <v>63</v>
      </c>
      <c r="B74" s="51"/>
      <c r="C74" s="48">
        <v>5579</v>
      </c>
      <c r="D74" s="48">
        <f>SUM(D69:D73)</f>
        <v>-23038</v>
      </c>
      <c r="E74" s="355">
        <f t="shared" si="0"/>
        <v>5.5789999999999997</v>
      </c>
      <c r="F74" s="355">
        <f t="shared" si="1"/>
        <v>-23.038</v>
      </c>
      <c r="G74" s="48">
        <v>4000.2276958501752</v>
      </c>
      <c r="H74" s="49">
        <f>SUM(H69:H73)</f>
        <v>-18848.919810000014</v>
      </c>
      <c r="I74" s="359">
        <f t="shared" si="2"/>
        <v>4.0002276958501755</v>
      </c>
      <c r="J74" s="360">
        <f t="shared" si="3"/>
        <v>-18.848919810000012</v>
      </c>
      <c r="K74" s="49">
        <v>34411.066024149826</v>
      </c>
      <c r="L74" s="49">
        <v>14347.293720000001</v>
      </c>
      <c r="M74" s="359">
        <f t="shared" si="4"/>
        <v>34.411066024149825</v>
      </c>
      <c r="N74" s="360">
        <f t="shared" si="5"/>
        <v>14.347293720000001</v>
      </c>
      <c r="O74" s="49">
        <v>-49666.293720000001</v>
      </c>
      <c r="P74" s="49" t="e">
        <f>T74-#REF!</f>
        <v>#REF!</v>
      </c>
      <c r="Q74" s="359">
        <f t="shared" si="6"/>
        <v>-49.666293719999999</v>
      </c>
      <c r="R74" s="360" t="e">
        <f t="shared" si="7"/>
        <v>#REF!</v>
      </c>
      <c r="S74" s="48">
        <v>-3038</v>
      </c>
      <c r="T74" s="48">
        <f>SUM(T69:T73)</f>
        <v>-15752</v>
      </c>
      <c r="U74" s="359">
        <f t="shared" si="8"/>
        <v>-3.0379999999999998</v>
      </c>
      <c r="V74" s="360">
        <f t="shared" si="9"/>
        <v>-15.752000000000001</v>
      </c>
    </row>
    <row r="75" spans="1:22" ht="12" hidden="1">
      <c r="A75" s="51" t="s">
        <v>64</v>
      </c>
      <c r="B75" s="51"/>
      <c r="C75" s="48">
        <v>46343</v>
      </c>
      <c r="D75" s="48">
        <f>D63</f>
        <v>69861</v>
      </c>
      <c r="E75" s="355">
        <f t="shared" si="0"/>
        <v>46.343000000000004</v>
      </c>
      <c r="F75" s="355">
        <f t="shared" si="1"/>
        <v>69.861000000000004</v>
      </c>
      <c r="G75" s="48">
        <v>25195</v>
      </c>
      <c r="H75" s="48">
        <f>H63</f>
        <v>46823</v>
      </c>
      <c r="I75" s="359">
        <f t="shared" si="2"/>
        <v>25.195</v>
      </c>
      <c r="J75" s="360">
        <f t="shared" si="3"/>
        <v>46.823</v>
      </c>
      <c r="K75" s="48">
        <v>29195.227695850175</v>
      </c>
      <c r="L75" s="48">
        <v>47110</v>
      </c>
      <c r="M75" s="359">
        <f t="shared" si="4"/>
        <v>29.195227695850175</v>
      </c>
      <c r="N75" s="360">
        <f t="shared" si="5"/>
        <v>47.11</v>
      </c>
      <c r="O75" s="48">
        <v>66644.293720000001</v>
      </c>
      <c r="P75" s="48" t="e">
        <f>#REF!</f>
        <v>#REF!</v>
      </c>
      <c r="Q75" s="359">
        <f t="shared" si="6"/>
        <v>66.644293720000007</v>
      </c>
      <c r="R75" s="360" t="e">
        <f t="shared" si="7"/>
        <v>#REF!</v>
      </c>
      <c r="S75" s="48">
        <v>16978</v>
      </c>
      <c r="T75" s="48">
        <f>T63</f>
        <v>69861</v>
      </c>
      <c r="U75" s="359">
        <f t="shared" si="8"/>
        <v>16.978000000000002</v>
      </c>
      <c r="V75" s="360">
        <f t="shared" si="9"/>
        <v>69.861000000000004</v>
      </c>
    </row>
    <row r="76" spans="1:22" ht="12" hidden="1">
      <c r="A76" s="51" t="s">
        <v>65</v>
      </c>
      <c r="B76" s="51"/>
      <c r="C76" s="48">
        <v>51922</v>
      </c>
      <c r="D76" s="48">
        <f>D74+D75</f>
        <v>46823</v>
      </c>
      <c r="E76" s="355">
        <f t="shared" si="0"/>
        <v>51.921999999999997</v>
      </c>
      <c r="F76" s="355">
        <f t="shared" si="1"/>
        <v>46.823</v>
      </c>
      <c r="G76" s="48">
        <v>29195.227695850175</v>
      </c>
      <c r="H76" s="48">
        <f>H74+H75</f>
        <v>27974.080189999986</v>
      </c>
      <c r="I76" s="361">
        <f t="shared" si="2"/>
        <v>29.195227695850175</v>
      </c>
      <c r="J76" s="362">
        <f t="shared" si="3"/>
        <v>27.974080189999984</v>
      </c>
      <c r="K76" s="48">
        <v>63606.293720000001</v>
      </c>
      <c r="L76" s="48">
        <v>61457.293720000001</v>
      </c>
      <c r="M76" s="361">
        <f t="shared" si="4"/>
        <v>63.606293720000004</v>
      </c>
      <c r="N76" s="362">
        <f t="shared" si="5"/>
        <v>61.457293720000003</v>
      </c>
      <c r="O76" s="48">
        <v>16978</v>
      </c>
      <c r="P76" s="48" t="e">
        <f>P74+P75</f>
        <v>#REF!</v>
      </c>
      <c r="Q76" s="361">
        <f t="shared" si="6"/>
        <v>16.978000000000002</v>
      </c>
      <c r="R76" s="362" t="e">
        <f t="shared" si="7"/>
        <v>#REF!</v>
      </c>
      <c r="S76" s="48">
        <v>13940</v>
      </c>
      <c r="T76" s="48">
        <f>T74+T75</f>
        <v>54109</v>
      </c>
      <c r="U76" s="361">
        <f t="shared" si="8"/>
        <v>13.94</v>
      </c>
      <c r="V76" s="362">
        <f t="shared" si="9"/>
        <v>54.109000000000002</v>
      </c>
    </row>
    <row r="77" spans="1:22" ht="12" hidden="1">
      <c r="A77" s="16"/>
      <c r="B77" s="16"/>
      <c r="C77" s="104"/>
      <c r="D77" s="16"/>
      <c r="E77" s="16"/>
      <c r="F77" s="16"/>
      <c r="H77" s="16"/>
      <c r="I77" s="16"/>
      <c r="J77" s="16"/>
      <c r="K77" s="105"/>
      <c r="L77" s="16"/>
      <c r="M77" s="92"/>
      <c r="N77" s="92"/>
      <c r="O77" s="105"/>
      <c r="P77" s="16"/>
      <c r="Q77" s="124"/>
      <c r="R77" s="92"/>
      <c r="S77" s="125"/>
      <c r="T77" s="16"/>
      <c r="U77" s="92"/>
      <c r="V77" s="92"/>
    </row>
    <row r="78" spans="1:22" ht="12" hidden="1">
      <c r="A78" s="16"/>
      <c r="B78" s="16"/>
      <c r="C78" s="16"/>
      <c r="D78" s="16"/>
      <c r="E78" s="16"/>
      <c r="F78" s="16"/>
      <c r="H78" s="16"/>
      <c r="I78" s="16"/>
      <c r="J78" s="16"/>
      <c r="L78" s="16"/>
      <c r="M78" s="92"/>
      <c r="N78" s="92"/>
      <c r="P78" s="16"/>
      <c r="Q78" s="124"/>
      <c r="R78" s="92"/>
      <c r="T78" s="16"/>
      <c r="U78" s="92"/>
      <c r="V78" s="92"/>
    </row>
    <row r="79" spans="1:22" ht="12" hidden="1">
      <c r="A79" s="16" t="s">
        <v>66</v>
      </c>
      <c r="B79" s="16"/>
      <c r="C79" s="16"/>
      <c r="D79" s="16"/>
      <c r="E79" s="16"/>
      <c r="F79" s="16"/>
      <c r="H79" s="16"/>
      <c r="I79" s="16"/>
      <c r="J79" s="16"/>
      <c r="L79" s="16"/>
      <c r="M79" s="92"/>
      <c r="N79" s="92"/>
      <c r="P79" s="16"/>
      <c r="Q79" s="92"/>
      <c r="R79" s="92"/>
      <c r="S79" s="104"/>
      <c r="T79" s="16"/>
      <c r="U79" s="92"/>
      <c r="V79" s="92"/>
    </row>
    <row r="80" spans="1:22" ht="12" hidden="1">
      <c r="A80" s="16"/>
      <c r="B80" s="16"/>
      <c r="C80" s="16"/>
      <c r="D80" s="16"/>
      <c r="E80" s="16"/>
      <c r="F80" s="16"/>
      <c r="H80" s="16"/>
      <c r="I80" s="16"/>
      <c r="J80" s="16"/>
      <c r="K80" s="58">
        <v>-3665</v>
      </c>
      <c r="L80" s="58">
        <v>-5733</v>
      </c>
      <c r="M80" s="92">
        <f>L80/K80-1</f>
        <v>0.56425648021828101</v>
      </c>
      <c r="N80" s="92"/>
      <c r="P80" s="16"/>
      <c r="Q80" s="92"/>
      <c r="R80" s="92"/>
      <c r="T80" s="16"/>
      <c r="U80" s="92"/>
      <c r="V80" s="92"/>
    </row>
    <row r="81" spans="1:22" ht="12" hidden="1">
      <c r="A81" s="8" t="s">
        <v>67</v>
      </c>
      <c r="B81" s="16"/>
      <c r="C81" s="16"/>
      <c r="D81" s="16"/>
      <c r="E81" s="16"/>
      <c r="F81" s="16"/>
      <c r="H81" s="16"/>
      <c r="I81" s="16"/>
      <c r="J81" s="16"/>
      <c r="L81" s="16"/>
      <c r="M81" s="92"/>
      <c r="N81" s="92"/>
      <c r="P81" s="16"/>
      <c r="Q81" s="92"/>
      <c r="R81" s="92"/>
      <c r="T81" s="16"/>
      <c r="U81" s="92"/>
      <c r="V81" s="92"/>
    </row>
    <row r="82" spans="1:22" ht="12" hidden="1">
      <c r="A82" s="8" t="s">
        <v>68</v>
      </c>
      <c r="B82" s="16"/>
      <c r="C82" s="16"/>
      <c r="D82" s="16"/>
      <c r="E82" s="16"/>
      <c r="F82" s="16"/>
      <c r="G82" s="58">
        <v>25040</v>
      </c>
      <c r="H82" s="16">
        <v>25040</v>
      </c>
      <c r="I82" s="16"/>
      <c r="J82" s="16"/>
      <c r="L82" s="16"/>
      <c r="M82" s="92"/>
      <c r="N82" s="92"/>
      <c r="P82" s="16"/>
      <c r="Q82" s="92"/>
      <c r="R82" s="92"/>
      <c r="S82" s="50"/>
      <c r="T82" s="16"/>
      <c r="U82" s="92"/>
      <c r="V82" s="92"/>
    </row>
    <row r="83" spans="1:22" ht="12" hidden="1">
      <c r="A83" s="16"/>
      <c r="B83" s="16"/>
      <c r="C83" s="16"/>
      <c r="D83" s="16"/>
      <c r="E83" s="16"/>
      <c r="F83" s="16"/>
      <c r="H83" s="16"/>
      <c r="I83" s="16"/>
      <c r="J83" s="16"/>
      <c r="L83" s="16"/>
      <c r="M83" s="92"/>
      <c r="N83" s="92"/>
      <c r="P83" s="16"/>
      <c r="Q83" s="92"/>
      <c r="R83" s="92"/>
      <c r="T83" s="16"/>
      <c r="U83" s="92"/>
      <c r="V83" s="92"/>
    </row>
    <row r="84" spans="1:22" ht="12" hidden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92"/>
      <c r="N84" s="92"/>
      <c r="O84" s="16"/>
      <c r="P84" s="16"/>
      <c r="Q84" s="92"/>
      <c r="R84" s="92"/>
      <c r="T84" s="16"/>
      <c r="U84" s="92"/>
      <c r="V84" s="92"/>
    </row>
    <row r="85" spans="1:22" ht="12" hidden="1">
      <c r="A85" s="16" t="s">
        <v>70</v>
      </c>
      <c r="B85" s="16"/>
      <c r="C85" s="15"/>
      <c r="D85" s="16"/>
      <c r="E85" s="16"/>
      <c r="F85" s="16"/>
      <c r="G85" s="16">
        <v>-25000</v>
      </c>
      <c r="H85" s="16">
        <v>-25000</v>
      </c>
      <c r="I85" s="16"/>
      <c r="J85" s="16"/>
      <c r="K85" s="16"/>
      <c r="L85" s="16"/>
      <c r="M85" s="92"/>
      <c r="N85" s="92"/>
      <c r="O85" s="16"/>
      <c r="P85" s="16"/>
      <c r="Q85" s="92"/>
      <c r="R85" s="92"/>
      <c r="T85" s="16"/>
      <c r="U85" s="92"/>
      <c r="V85" s="92"/>
    </row>
    <row r="86" spans="1:22" ht="15.75" hidden="1" customHeight="1">
      <c r="G86" s="16"/>
      <c r="K86" s="16"/>
      <c r="O86" s="16"/>
    </row>
    <row r="87" spans="1:22" ht="15.75" hidden="1" customHeight="1">
      <c r="G87" s="16"/>
      <c r="K87" s="16"/>
      <c r="O87" s="16"/>
    </row>
    <row r="88" spans="1:22" ht="15.75" hidden="1" customHeight="1">
      <c r="B88" s="16" t="s">
        <v>69</v>
      </c>
      <c r="C88" s="50">
        <v>-842</v>
      </c>
      <c r="D88" s="50">
        <f>D45+D47+D46</f>
        <v>-4789</v>
      </c>
      <c r="E88" s="52">
        <f>D88/C88-1</f>
        <v>4.6876484560570075</v>
      </c>
      <c r="F88" s="16"/>
      <c r="G88" s="16">
        <v>-2522</v>
      </c>
      <c r="H88" s="50">
        <f>H45+H47+H46</f>
        <v>396</v>
      </c>
      <c r="I88" s="52">
        <f>H88/G88-1</f>
        <v>-1.1570182394924662</v>
      </c>
      <c r="J88" s="16"/>
      <c r="K88" s="16"/>
      <c r="L88" s="50"/>
      <c r="M88" s="93"/>
      <c r="N88" s="92"/>
      <c r="O88" s="16"/>
      <c r="P88" s="50"/>
      <c r="Q88" s="93"/>
      <c r="R88" s="92"/>
      <c r="T88" s="50"/>
      <c r="U88" s="93"/>
      <c r="V88" s="92"/>
    </row>
    <row r="89" spans="1:22" ht="15.75" hidden="1" customHeight="1">
      <c r="G89" s="16"/>
      <c r="K89" s="16"/>
      <c r="O89" s="16"/>
    </row>
    <row r="90" spans="1:22" ht="15.75" hidden="1" customHeight="1">
      <c r="G90" s="16"/>
      <c r="K90" s="16"/>
      <c r="O90" s="16"/>
    </row>
    <row r="91" spans="1:22" ht="15.75" hidden="1" customHeight="1">
      <c r="G91" s="16"/>
      <c r="K91" s="16"/>
      <c r="O91" s="16"/>
    </row>
    <row r="92" spans="1:22" ht="15.75" hidden="1" customHeight="1">
      <c r="G92" s="16"/>
      <c r="K92" s="16"/>
      <c r="O92" s="126"/>
    </row>
    <row r="93" spans="1:22" ht="15.75" hidden="1" customHeight="1">
      <c r="G93" s="16"/>
      <c r="K93" s="16"/>
      <c r="O93" s="16"/>
    </row>
    <row r="94" spans="1:22" ht="15.75" hidden="1" customHeight="1">
      <c r="G94" s="16"/>
      <c r="K94" s="16"/>
      <c r="O94" s="16"/>
    </row>
    <row r="95" spans="1:22" ht="15.75" customHeight="1">
      <c r="G95" s="16"/>
      <c r="K95" s="16"/>
      <c r="O95" s="16"/>
    </row>
    <row r="96" spans="1:22" ht="15.75" customHeight="1">
      <c r="C96" s="407"/>
      <c r="D96" s="409"/>
      <c r="E96" s="410"/>
      <c r="F96" s="410"/>
      <c r="G96" s="409"/>
      <c r="H96" s="409"/>
      <c r="I96" s="410"/>
      <c r="J96" s="410"/>
      <c r="K96" s="409"/>
      <c r="L96" s="409"/>
      <c r="M96" s="411"/>
      <c r="N96" s="411"/>
      <c r="O96" s="409"/>
      <c r="P96" s="409"/>
      <c r="S96" s="401"/>
      <c r="T96" s="401"/>
    </row>
    <row r="97" spans="7:15" ht="15.75" customHeight="1">
      <c r="G97" s="16"/>
      <c r="K97" s="16"/>
      <c r="O97" s="16"/>
    </row>
    <row r="98" spans="7:15" ht="15.75" customHeight="1">
      <c r="G98" s="16"/>
      <c r="K98" s="16"/>
      <c r="O98" s="16"/>
    </row>
    <row r="99" spans="7:15" ht="15.75" customHeight="1">
      <c r="G99" s="16"/>
      <c r="K99" s="16"/>
      <c r="O99" s="16"/>
    </row>
    <row r="100" spans="7:15" ht="15.75" customHeight="1">
      <c r="G100" s="16"/>
      <c r="K100" s="16"/>
      <c r="O100" s="16"/>
    </row>
    <row r="101" spans="7:15" ht="15.75" customHeight="1">
      <c r="G101" s="16"/>
      <c r="K101" s="16"/>
      <c r="O101" s="16"/>
    </row>
    <row r="102" spans="7:15" ht="15.75" customHeight="1">
      <c r="G102" s="16"/>
      <c r="K102" s="16"/>
      <c r="O102" s="16"/>
    </row>
    <row r="103" spans="7:15" ht="15.75" customHeight="1">
      <c r="G103" s="16"/>
      <c r="K103" s="16"/>
      <c r="O103" s="16"/>
    </row>
    <row r="104" spans="7:15" ht="15.75" customHeight="1">
      <c r="G104" s="16"/>
      <c r="K104" s="16"/>
      <c r="O104" s="16"/>
    </row>
    <row r="105" spans="7:15" ht="15.75" customHeight="1">
      <c r="G105" s="16"/>
      <c r="K105" s="16"/>
      <c r="O105" s="16"/>
    </row>
    <row r="106" spans="7:15" ht="15.75" customHeight="1">
      <c r="G106" s="16"/>
      <c r="K106" s="16"/>
      <c r="O106" s="16"/>
    </row>
    <row r="107" spans="7:15" ht="15.75" customHeight="1">
      <c r="G107" s="16"/>
      <c r="K107" s="16"/>
      <c r="O107" s="16"/>
    </row>
    <row r="108" spans="7:15" ht="15.75" customHeight="1">
      <c r="G108" s="16"/>
      <c r="K108" s="16"/>
      <c r="O108" s="16"/>
    </row>
    <row r="109" spans="7:15" ht="15.75" customHeight="1">
      <c r="G109" s="16"/>
      <c r="K109" s="16"/>
      <c r="O109" s="16"/>
    </row>
    <row r="110" spans="7:15" ht="15.75" customHeight="1">
      <c r="G110" s="16"/>
      <c r="K110" s="16"/>
      <c r="O110" s="16"/>
    </row>
    <row r="111" spans="7:15" ht="15.75" customHeight="1">
      <c r="G111" s="16"/>
      <c r="K111" s="16"/>
      <c r="O111" s="16"/>
    </row>
    <row r="112" spans="7:15" ht="15.75" customHeight="1">
      <c r="G112" s="16"/>
      <c r="K112" s="16"/>
      <c r="O112" s="16"/>
    </row>
    <row r="113" spans="7:15" ht="15.75" customHeight="1">
      <c r="G113" s="16"/>
      <c r="K113" s="16"/>
      <c r="O113" s="16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Luis Ricardo Teixeira e Silva</cp:lastModifiedBy>
  <cp:lastPrinted>2015-03-25T18:35:34Z</cp:lastPrinted>
  <dcterms:created xsi:type="dcterms:W3CDTF">2012-03-29T12:17:55Z</dcterms:created>
  <dcterms:modified xsi:type="dcterms:W3CDTF">2020-04-01T02:39:33Z</dcterms:modified>
</cp:coreProperties>
</file>